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90" windowHeight="5070" activeTab="2"/>
  </bookViews>
  <sheets>
    <sheet name="detailed opex. budget" sheetId="1" r:id="rId1"/>
    <sheet name="detailed capex. budget" sheetId="2" r:id="rId2"/>
    <sheet name="cover" sheetId="3" r:id="rId3"/>
    <sheet name="table of contents" sheetId="4" r:id="rId4"/>
    <sheet name="budget related resolutions" sheetId="5" r:id="rId5"/>
    <sheet name="executive summary" sheetId="6" r:id="rId6"/>
    <sheet name="operating revenue by source" sheetId="7" r:id="rId7"/>
    <sheet name="operating rev by Major source" sheetId="8" r:id="rId8"/>
    <sheet name="operating reve.by minor source" sheetId="9" r:id="rId9"/>
    <sheet name="Operating expenditure by vote" sheetId="10" r:id="rId10"/>
    <sheet name="operating exp. by major vote" sheetId="11" r:id="rId11"/>
    <sheet name="operating exp. by minor vote" sheetId="12" r:id="rId12"/>
    <sheet name="CAPITAL EXPENDITURE BY VOTE" sheetId="13" r:id="rId13"/>
    <sheet name="Capital Exp by major vote" sheetId="14" r:id="rId14"/>
    <sheet name="Capital Exp by Minor Vote" sheetId="15" r:id="rId15"/>
    <sheet name="CAPITAL FUNDING BY SOURCE" sheetId="16" r:id="rId16"/>
    <sheet name="Chart Funding by Source" sheetId="17" r:id="rId17"/>
    <sheet name="summary of revenue &amp;exp by vote" sheetId="18" r:id="rId18"/>
    <sheet name="operating expenditure by type" sheetId="19" r:id="rId19"/>
    <sheet name="Operating Exp by Major Type" sheetId="20" r:id="rId20"/>
    <sheet name="Operating Exp by Minor Type" sheetId="21" r:id="rId21"/>
    <sheet name="Budget Process" sheetId="22" r:id="rId22"/>
    <sheet name="recon. of IDP &amp; BUDGET-REV." sheetId="23" r:id="rId23"/>
    <sheet name="recon.of IDP &amp; budget-opex" sheetId="24" r:id="rId24"/>
    <sheet name="recon.of IDP &amp; Budget-capex" sheetId="25" r:id="rId25"/>
    <sheet name="Budget Assumptions" sheetId="26" r:id="rId26"/>
    <sheet name="Govt. Grants &amp; Subsidies" sheetId="27" r:id="rId27"/>
    <sheet name="Disclosure of Salaries_Benefits" sheetId="28" r:id="rId28"/>
    <sheet name="salary budget" sheetId="29" r:id="rId29"/>
    <sheet name="summary of personnel numbers" sheetId="30" r:id="rId30"/>
    <sheet name="monthly cash flows " sheetId="31" r:id="rId31"/>
    <sheet name="Annual measurable perfomance ob" sheetId="32" r:id="rId32"/>
    <sheet name="capital expenditure by category" sheetId="33" r:id="rId33"/>
    <sheet name="INCOME STATEMENT" sheetId="34" r:id="rId34"/>
    <sheet name="cash flow statement" sheetId="35" r:id="rId35"/>
    <sheet name="balance sheet" sheetId="36" r:id="rId36"/>
    <sheet name="statement of changes in net ass" sheetId="37" r:id="rId37"/>
    <sheet name="annexureA" sheetId="38" r:id="rId38"/>
    <sheet name="annexure B" sheetId="39" r:id="rId39"/>
    <sheet name="annexure C" sheetId="40" r:id="rId40"/>
    <sheet name="annexure D" sheetId="41" r:id="rId41"/>
  </sheets>
  <externalReferences>
    <externalReference r:id="rId44"/>
    <externalReference r:id="rId45"/>
  </externalReferences>
  <definedNames>
    <definedName name="_Toc135649803" localSheetId="25">'Budget Assumptions'!$A$1</definedName>
    <definedName name="_xlnm.Print_Area" localSheetId="33">'INCOME STATEMENT'!$A$1:$V$48</definedName>
    <definedName name="saturday" localSheetId="0">'detailed opex. budget'!$A$6:$G$170</definedName>
    <definedName name="saturday_1" localSheetId="0">'detailed opex. budget'!$A$6:$G$170</definedName>
    <definedName name="saturday_2" localSheetId="0">'detailed opex. budget'!$A$6:$G$170</definedName>
    <definedName name="saturday_3" localSheetId="0">'detailed opex. budget'!$A$6:$G$170</definedName>
  </definedNames>
  <calcPr fullCalcOnLoad="1"/>
</workbook>
</file>

<file path=xl/sharedStrings.xml><?xml version="1.0" encoding="utf-8"?>
<sst xmlns="http://schemas.openxmlformats.org/spreadsheetml/2006/main" count="2179" uniqueCount="1355">
  <si>
    <t>Contribution to funds</t>
  </si>
  <si>
    <t>Capital expenditure</t>
  </si>
  <si>
    <t>OPERATING SURPLUS/DEFICIT</t>
  </si>
  <si>
    <t>STRATEGIC PLANNING EXPENSES</t>
  </si>
  <si>
    <t>Safety &amp;Security</t>
  </si>
  <si>
    <t>Internal audit</t>
  </si>
  <si>
    <t>Internal control</t>
  </si>
  <si>
    <t>Intergrated asset management system</t>
  </si>
  <si>
    <t>Project management system</t>
  </si>
  <si>
    <t>Park</t>
  </si>
  <si>
    <t>Palisade fence</t>
  </si>
  <si>
    <t>Revenue raising strategy</t>
  </si>
  <si>
    <t xml:space="preserve">Provision of R11m is made for corporate services which comprises 26% of the total operating  </t>
  </si>
  <si>
    <t>Provision of R8m is made for mayor's office which comprises 18% of total operating budget</t>
  </si>
  <si>
    <t>Provision of R7m is made for community services which comprises 16% of the total operating budget</t>
  </si>
  <si>
    <t xml:space="preserve">because of the additional traffic station that requires an additional personnel, general expenses and </t>
  </si>
  <si>
    <t>purchases of new computers, furnitures etc.</t>
  </si>
  <si>
    <t>2-8</t>
  </si>
  <si>
    <t>SUPPORTING DOCUMENTS</t>
  </si>
  <si>
    <t xml:space="preserve">                    Disclosure of salaries, Allowances &amp; Benefits</t>
  </si>
  <si>
    <t xml:space="preserve">                    Summary of personnel Numbers</t>
  </si>
  <si>
    <t>Other charges</t>
  </si>
  <si>
    <t>Mineral scanning</t>
  </si>
  <si>
    <t>Road projects</t>
  </si>
  <si>
    <t>Traffic Road projects</t>
  </si>
  <si>
    <t>Paving projects</t>
  </si>
  <si>
    <t>Municipal offices</t>
  </si>
  <si>
    <t xml:space="preserve">SUMMARY OF BUDGETED STATEMENT OF FINANCIAL POSITION </t>
  </si>
  <si>
    <t>CAPITAL EMPLOYED</t>
  </si>
  <si>
    <t>FUNDS AND RESERVES</t>
  </si>
  <si>
    <t>TRUST FUNDS</t>
  </si>
  <si>
    <t>LONG TERM LIABILITIES</t>
  </si>
  <si>
    <t>CONSUMER DEPOSITS-SERVICES</t>
  </si>
  <si>
    <t>TOTAL CAPITAL EMPLOYED</t>
  </si>
  <si>
    <t>EMPLOYMENT OF CAPITAL</t>
  </si>
  <si>
    <t>FIXED ASSETS</t>
  </si>
  <si>
    <t>INVESTMENTS</t>
  </si>
  <si>
    <t>LONG TERM DEBTORS</t>
  </si>
  <si>
    <t>NET CURRENT ASSETS</t>
  </si>
  <si>
    <t>CURRENT ASSETS</t>
  </si>
  <si>
    <t>Debtors</t>
  </si>
  <si>
    <t>Bank &amp; cash</t>
  </si>
  <si>
    <t>Inventory</t>
  </si>
  <si>
    <t>Short term investments</t>
  </si>
  <si>
    <t>Short term portion of long-term debtors</t>
  </si>
  <si>
    <t>CURRENT LIABILITIES</t>
  </si>
  <si>
    <t>Provisions</t>
  </si>
  <si>
    <t>Bank overdraft</t>
  </si>
  <si>
    <t>Creditors</t>
  </si>
  <si>
    <t>Short- term portion - term liabilities</t>
  </si>
  <si>
    <t>TOTAL EMPLOYMENT OF CAPITAL</t>
  </si>
  <si>
    <t>statutory funds</t>
  </si>
  <si>
    <t>ACCUMULATED DEFICIT</t>
  </si>
  <si>
    <t>STATEMENT OF CHANGES IN NET ASSETS</t>
  </si>
  <si>
    <t xml:space="preserve">The statement of changes in net assets cannot be compiled for our </t>
  </si>
  <si>
    <t>municipality because net changes in assets addresses the revenue and</t>
  </si>
  <si>
    <t>expenditure that does not  relate to any vote or cost centre but needs to</t>
  </si>
  <si>
    <t>be included in the budget.Examples are as follows:</t>
  </si>
  <si>
    <t>Depreciation</t>
  </si>
  <si>
    <t>Gains ans losses on disposal of assets</t>
  </si>
  <si>
    <t>Write offs of bad debts</t>
  </si>
  <si>
    <t>Long term provision contributions</t>
  </si>
  <si>
    <t>Discounting of provisions and financial intruments</t>
  </si>
  <si>
    <t>Donation of assets</t>
  </si>
  <si>
    <t xml:space="preserve">Asset take-on </t>
  </si>
  <si>
    <t>TOTAL CAPITAL EXPENDITURE BY CATEGORY</t>
  </si>
  <si>
    <t>Other</t>
  </si>
  <si>
    <t>Street lighting</t>
  </si>
  <si>
    <t>OTHER ASSETS</t>
  </si>
  <si>
    <t>Market</t>
  </si>
  <si>
    <t>Security measures</t>
  </si>
  <si>
    <t>INSTITUTIONAL</t>
  </si>
  <si>
    <t xml:space="preserve">                    Budget Process Overview(icluding consultation process and outcomes)</t>
  </si>
  <si>
    <t xml:space="preserve">                    Budget Assumptions</t>
  </si>
  <si>
    <t xml:space="preserve">                    Monthly cash flows by source</t>
  </si>
  <si>
    <t>COMPUTER PROGRAMMING</t>
  </si>
  <si>
    <t xml:space="preserve">                         APPROVED BUDGET </t>
  </si>
  <si>
    <t xml:space="preserve">                    Measurable Perfomance Objectives</t>
  </si>
  <si>
    <t xml:space="preserve">                    Summary of Budgets and SDBIPs</t>
  </si>
  <si>
    <t xml:space="preserve">                    Summary of Detailed Capital Plan</t>
  </si>
  <si>
    <t xml:space="preserve">                    Budgeted Financial Statements</t>
  </si>
  <si>
    <t xml:space="preserve">                    Alignment of Budget with Intergrated development Plan</t>
  </si>
  <si>
    <t>Budget related resolutions</t>
  </si>
  <si>
    <t xml:space="preserve">                    Budget Related Policies</t>
  </si>
  <si>
    <t xml:space="preserve">                    Funding the budget</t>
  </si>
  <si>
    <t>BUDGET ASSUMPTIONS</t>
  </si>
  <si>
    <t xml:space="preserve">During the drafting of this budget we were faced with certain challenges that were potential to hamper service delivery </t>
  </si>
  <si>
    <t>and community development to a major extent if they were not addressed. Strategies wer put in place to manage the</t>
  </si>
  <si>
    <t>challenges to such an extent that it will minimise effect o community development and service delivery</t>
  </si>
  <si>
    <t>Some of the challenges are as follows</t>
  </si>
  <si>
    <t>Slow pace of electrification</t>
  </si>
  <si>
    <t>Inflation rate</t>
  </si>
  <si>
    <t xml:space="preserve">With inflation rate national Treasury has advised municipalities to levy their rates and taxes taking into account their </t>
  </si>
  <si>
    <t xml:space="preserve">local economic conditions, affordability levels and they must also broadly remain in line with macro-economics policy </t>
  </si>
  <si>
    <t>and that Reserve Bank infaltion rate range is still between 3% to 6%</t>
  </si>
  <si>
    <t>Latest forecasts are as follows</t>
  </si>
  <si>
    <t>GDP</t>
  </si>
  <si>
    <t>CPIX</t>
  </si>
  <si>
    <t>9% for councillors and 10% for section 57 managers</t>
  </si>
  <si>
    <t>total</t>
  </si>
  <si>
    <t>Employee related costs comprises 61% of the total operting budget and salary icrease of 8.5% for officials,</t>
  </si>
  <si>
    <t>14% increase in the eskom tariffs</t>
  </si>
  <si>
    <t>ANNEXURE</t>
  </si>
  <si>
    <t xml:space="preserve">                    Budget Schedules (Operating and Capital) &amp;Related charts </t>
  </si>
  <si>
    <t xml:space="preserve">                    Explanatory notes</t>
  </si>
  <si>
    <t>A</t>
  </si>
  <si>
    <t>1.3 Operating revenue by minor source</t>
  </si>
  <si>
    <t>1.5 Operating expenditure by major vote</t>
  </si>
  <si>
    <t>1.2 Operating revenue by major source</t>
  </si>
  <si>
    <t>1.1Operating revenue by source page</t>
  </si>
  <si>
    <t>1.4 Operating expenditure by vote</t>
  </si>
  <si>
    <t>1.6 Operating expenditure by minor vote</t>
  </si>
  <si>
    <t>1.7 Capital expenditure by vote</t>
  </si>
  <si>
    <t>1.8 Capital expenditure by major vote</t>
  </si>
  <si>
    <t>1.9 Capital expenditure by minor vote</t>
  </si>
  <si>
    <t>1.10 Capital funding by source</t>
  </si>
  <si>
    <t>1.11Summary of revenue &amp; expenditure by vote</t>
  </si>
  <si>
    <t>1.12 Operating expenditure by type</t>
  </si>
  <si>
    <t>1.13 Operating expenditure by major source</t>
  </si>
  <si>
    <t>1.14 Operating expenditure by minor source</t>
  </si>
  <si>
    <t>BUDGET PROCESS OVERVIEW</t>
  </si>
  <si>
    <t>A budget time table ( schedule of key bdeadlines) relating to budget process(MFMA s21(1)(b))</t>
  </si>
  <si>
    <t xml:space="preserve">was compiled and tabled before council of Molemole Municipality. The council took notice of it and </t>
  </si>
  <si>
    <t>emphasised the adhere to it.</t>
  </si>
  <si>
    <t xml:space="preserve">The strategic worshop on ……..as part of the budget proces to decide on the strategic objectives </t>
  </si>
  <si>
    <t xml:space="preserve">for 2008/2009 which has informed the draft budget. The other strategic workshop on the 28 of May </t>
  </si>
  <si>
    <t xml:space="preserve">2008 was undertaken to finalise the budget  before it can be approved by council on the 29 of </t>
  </si>
  <si>
    <t>May 2008.the purpose of these strategic workshops was to enable both councillors and officials to</t>
  </si>
  <si>
    <t>understand the budget principles to ensure financial sustainability of Molemole Municipality.</t>
  </si>
  <si>
    <t>The IDP reprsentative forum met to communicate the needs and demands of the community to</t>
  </si>
  <si>
    <t xml:space="preserve">the meeting held.Again the process of reviewing the IDP as required by Municipal System Act of </t>
  </si>
  <si>
    <t xml:space="preserve">2000 was also undertaken and phases of IDP were reviewed in line with the process  of that was </t>
  </si>
  <si>
    <t>approved by Municipal council which was linked to budget preparation process</t>
  </si>
  <si>
    <t>The available funding of capital projects was obtained from Division Of Revenue Bill 4 of 2008.</t>
  </si>
  <si>
    <t>Meetings were held with different departments and the projects as reflected in the IDP were</t>
  </si>
  <si>
    <t>prioritised according to the framework.</t>
  </si>
  <si>
    <t>evaluated and incorporated</t>
  </si>
  <si>
    <t>BUDGET RELATED RESOLUTIONS</t>
  </si>
  <si>
    <t xml:space="preserve">Tabling of budget resolutions is one of the requirement of MFMA </t>
  </si>
  <si>
    <t>Council resolves the following:</t>
  </si>
  <si>
    <t xml:space="preserve">1The Annual  budget of Molemole Municipality for the financial year 2008/2009 and indicative figures for the  </t>
  </si>
  <si>
    <t xml:space="preserve"> two projected outer years 2009/2010 and 2010/2011 be approved as set out  in the following shedules and </t>
  </si>
  <si>
    <t>related charts.</t>
  </si>
  <si>
    <t>2. The measurable perfomance objectives for each vote reflected on page …. Are approved for the budget year 2008/</t>
  </si>
  <si>
    <t>3. To adopt the amended IDP reflected in annexure</t>
  </si>
  <si>
    <t>4. The policies for credit contro , debt collection and indigents as reflected  annexure are approved for the budget year</t>
  </si>
  <si>
    <t>5. The SDBIP tabled with budget for subsequent approval by the Mayor</t>
  </si>
  <si>
    <t>TOTAL OPEX 07/08</t>
  </si>
  <si>
    <t>TOTAL OPEX 08/09</t>
  </si>
  <si>
    <t>%</t>
  </si>
  <si>
    <t>TOTAL CAPEX 07/08</t>
  </si>
  <si>
    <t>TOTAL CAPEX 08/09</t>
  </si>
  <si>
    <t>TOTAL BUDGET08/09</t>
  </si>
  <si>
    <t>TOTAL BUDGET 07/08</t>
  </si>
  <si>
    <t>10</t>
  </si>
  <si>
    <t>11-25</t>
  </si>
  <si>
    <t>26</t>
  </si>
  <si>
    <t>27-29</t>
  </si>
  <si>
    <t>30</t>
  </si>
  <si>
    <t>32-34</t>
  </si>
  <si>
    <t>C</t>
  </si>
  <si>
    <t>B</t>
  </si>
  <si>
    <t>39-40</t>
  </si>
  <si>
    <t>CAPITAL BUDGET</t>
  </si>
  <si>
    <t>whereas the revenue is not enough.We depend mosthly on grants  to fund our capital projects.</t>
  </si>
  <si>
    <t xml:space="preserve">The ratio of 60% operating budget and 40% capital  budget has not yet reached due to institution grown in terms of personnel,  </t>
  </si>
  <si>
    <t xml:space="preserve">Consultative process was also undertaken . Meetings were held with different wards of Molemole </t>
  </si>
  <si>
    <t xml:space="preserve">Municipality.Communities were there to bring their respective requests and their requests were </t>
  </si>
  <si>
    <t>REVENUE BY SOURCE</t>
  </si>
  <si>
    <t>Preceding year</t>
  </si>
  <si>
    <t>Current Year</t>
  </si>
  <si>
    <t>Full Year Forecast</t>
  </si>
  <si>
    <t>Medium Term Revenue and Expenditure Framework</t>
  </si>
  <si>
    <t>Budget Year</t>
  </si>
  <si>
    <t>Budget Year+1</t>
  </si>
  <si>
    <t>Budget Year+2</t>
  </si>
  <si>
    <t>2008/2009</t>
  </si>
  <si>
    <t>2009/2010</t>
  </si>
  <si>
    <t>2010/2011</t>
  </si>
  <si>
    <t>Property Rates</t>
  </si>
  <si>
    <t>Service charges-electricity revenue from tariff billings</t>
  </si>
  <si>
    <t>Service charges-water revenue from tariff billings</t>
  </si>
  <si>
    <t>Service charges -sanitation revenue from tariff billings</t>
  </si>
  <si>
    <t>Service charges-refuse removal from tariff billings</t>
  </si>
  <si>
    <t>Service charges -other</t>
  </si>
  <si>
    <t>Fines</t>
  </si>
  <si>
    <t>Government grants &amp; subsidies</t>
  </si>
  <si>
    <t>TOTAL REVENUE BY SOURCE</t>
  </si>
  <si>
    <t>OPERATING EXPENDITURE BY VOTE</t>
  </si>
  <si>
    <t>MAYOR'S OFFICE</t>
  </si>
  <si>
    <t>MUNICIPAL MANAGER'S OFFICE</t>
  </si>
  <si>
    <t>BUDGET &amp; TREASURY</t>
  </si>
  <si>
    <t>CORPORATE SERVICES</t>
  </si>
  <si>
    <t>PLANNING &amp; ECONOMIC DEVELOPMENT</t>
  </si>
  <si>
    <t>COMMUNITY SERVICES</t>
  </si>
  <si>
    <t>TOTAL OPERATING EXPENDITURE BY VOTE</t>
  </si>
  <si>
    <t>CAPITAL EXPENDITURE BY VOTE</t>
  </si>
  <si>
    <t>CAPITAL FUNDING BY SOURCE</t>
  </si>
  <si>
    <t>NATIONAL GOVERNMENT</t>
  </si>
  <si>
    <t>Amounts allocated</t>
  </si>
  <si>
    <t>Amounts carried over</t>
  </si>
  <si>
    <t>TOTAL GRANTS &amp; SUBSIDIES-NATIONAL GOVERNMENT</t>
  </si>
  <si>
    <t>PROVINCIAL GOVERNMENT</t>
  </si>
  <si>
    <t>TOTAL GRANTS &amp; SUBSIDIES-PROVINCIAL GOVERNMENT</t>
  </si>
  <si>
    <t>DISTRICT MUNICIPALITIES</t>
  </si>
  <si>
    <t>TOTAL GRANTS &amp; SUBSIDIES-DISTRICT MUNICIPALITIES</t>
  </si>
  <si>
    <t>TOTAL GOVERNMENT GRANTS &amp; SUBSIDIES</t>
  </si>
  <si>
    <t>PUBLIC CONTRIBUTIONS &amp; DONATIONS</t>
  </si>
  <si>
    <t>EXTERNAL LOANS</t>
  </si>
  <si>
    <t>TOTAL FUNDING OF CAPITAL EXPENDITURE</t>
  </si>
  <si>
    <t>2006/2007</t>
  </si>
  <si>
    <t>2007/2008</t>
  </si>
  <si>
    <t>Appropriations</t>
  </si>
  <si>
    <t>Capital</t>
  </si>
  <si>
    <t>Operating</t>
  </si>
  <si>
    <t>Total</t>
  </si>
  <si>
    <t>Own Source</t>
  </si>
  <si>
    <t>External</t>
  </si>
  <si>
    <t>Surplus/</t>
  </si>
  <si>
    <t>(Deficit)</t>
  </si>
  <si>
    <t>Funding</t>
  </si>
  <si>
    <t>SUMMARY OF REV. &amp; EXP</t>
  </si>
  <si>
    <t>BY VOTE</t>
  </si>
  <si>
    <t>TOTAL</t>
  </si>
  <si>
    <t>TECHNICAL SERVICES</t>
  </si>
  <si>
    <t>OPERARING EXPENDITURE BY TYPE</t>
  </si>
  <si>
    <t>Employee related costs</t>
  </si>
  <si>
    <t>Remuneration of councillors</t>
  </si>
  <si>
    <t>General expenses</t>
  </si>
  <si>
    <t>Repair and maitenance</t>
  </si>
  <si>
    <t>Electric purchases</t>
  </si>
  <si>
    <t xml:space="preserve">Interest earned </t>
  </si>
  <si>
    <t>Capital charges</t>
  </si>
  <si>
    <t>Contribution to fixed assets</t>
  </si>
  <si>
    <t>contribution to funds</t>
  </si>
  <si>
    <t>06/07 Audited Actual</t>
  </si>
  <si>
    <t>07/08 Aprroved Budget</t>
  </si>
  <si>
    <t>07/08 Adjusted Budget</t>
  </si>
  <si>
    <t>08/09 Budget</t>
  </si>
  <si>
    <t>09/10 Budget</t>
  </si>
  <si>
    <t>10/11 Budget</t>
  </si>
  <si>
    <t>TABLE OF CONTENTS</t>
  </si>
  <si>
    <t>NO.</t>
  </si>
  <si>
    <t>DESCRIPTION</t>
  </si>
  <si>
    <t>PAGE NO.</t>
  </si>
  <si>
    <t>Table of contents</t>
  </si>
  <si>
    <t>Mayoral budget speech</t>
  </si>
  <si>
    <t>The budget</t>
  </si>
  <si>
    <t xml:space="preserve">                    Executive summary</t>
  </si>
  <si>
    <t>TOTAL CAPITAL EXPENDITURE BY VOTE</t>
  </si>
  <si>
    <t>07/08Adjusted Budget</t>
  </si>
  <si>
    <t>TOTAL OPERATING EXP. BY TYPE</t>
  </si>
  <si>
    <t>GOVERNMENT GRANTS &amp; SUBSIDIES-ALLOCATIONS</t>
  </si>
  <si>
    <t>PROVINCIAL GRANT ALLOCATIONS</t>
  </si>
  <si>
    <t>Equitable shares</t>
  </si>
  <si>
    <t>Municipal infrastructure grant</t>
  </si>
  <si>
    <t>Municipal system improvement grant</t>
  </si>
  <si>
    <t>Financial management grant</t>
  </si>
  <si>
    <t>TOTAL PROVINCIAL GRANTS ALLOCATIONS</t>
  </si>
  <si>
    <t>MUNICIPAL GRANT ALLOCATIONS</t>
  </si>
  <si>
    <t>CDM</t>
  </si>
  <si>
    <t>TOTAL MUNICIPAL GRANT ALLOCATIONS</t>
  </si>
  <si>
    <t>TOTAL GRANT ALLOCATIONS</t>
  </si>
  <si>
    <t>MTREF</t>
  </si>
  <si>
    <t>DISCLOSURE OF SALARIES,ALLOWANCES &amp; BENEFITS</t>
  </si>
  <si>
    <t xml:space="preserve">SOCIAL </t>
  </si>
  <si>
    <t xml:space="preserve">PERFOMANCE </t>
  </si>
  <si>
    <t xml:space="preserve">TOTAL </t>
  </si>
  <si>
    <t>SALARY</t>
  </si>
  <si>
    <t>CONTRIBUTIONS</t>
  </si>
  <si>
    <t>ALLOWANCES</t>
  </si>
  <si>
    <t>BONUS</t>
  </si>
  <si>
    <t>PACKAGES</t>
  </si>
  <si>
    <t>COUNCILLORS</t>
  </si>
  <si>
    <t>MAYOR</t>
  </si>
  <si>
    <t>SPEAKER</t>
  </si>
  <si>
    <t>CHIEF WHIP</t>
  </si>
  <si>
    <t>`</t>
  </si>
  <si>
    <t>EXCO MEMBERS</t>
  </si>
  <si>
    <t xml:space="preserve">COUNCILLORS </t>
  </si>
  <si>
    <t>SUB-TOTAL COUNCILLORS</t>
  </si>
  <si>
    <t>MUNICIPAL MANAGER</t>
  </si>
  <si>
    <t>CHIEF FINANCIAL OFFICER</t>
  </si>
  <si>
    <t>CORPORATE MANAGER</t>
  </si>
  <si>
    <t>PLANNING &amp; ECONOMIC MANAGER</t>
  </si>
  <si>
    <t>COMMUNITY SERVICES MANAGER</t>
  </si>
  <si>
    <t>TECHNICAL SERVICES MANAGER</t>
  </si>
  <si>
    <t>SUB- TOTAL SENIOR MANAGERS</t>
  </si>
  <si>
    <t>OTHER OFFICIALS OF MUNICIPALITY</t>
  </si>
  <si>
    <t>SUB-TOTAL OTHER OFFICIALS</t>
  </si>
  <si>
    <t>TOTAL COSTS OF REMUNERATION TO MUNICIPALITY</t>
  </si>
  <si>
    <t>9</t>
  </si>
  <si>
    <t>EXECUTIVE SUMMARY BUDGET 2008/2009</t>
  </si>
  <si>
    <t>DEPARTMENTS</t>
  </si>
  <si>
    <t>TOTAL BUDGET</t>
  </si>
  <si>
    <t>CORPORATE</t>
  </si>
  <si>
    <t>PLANNING</t>
  </si>
  <si>
    <t>GRAND TOTAL</t>
  </si>
  <si>
    <t>MOLEMOLE SALARY BUDGET 2008/2009</t>
  </si>
  <si>
    <t>vote no.</t>
  </si>
  <si>
    <t>BASIC SALARY</t>
  </si>
  <si>
    <t>PENSION</t>
  </si>
  <si>
    <t>MEDICAL</t>
  </si>
  <si>
    <t>UIF</t>
  </si>
  <si>
    <t>CAR ALLOWANCE</t>
  </si>
  <si>
    <t>MOTOR VEHICLE ALL.</t>
  </si>
  <si>
    <t>SUNDRIES</t>
  </si>
  <si>
    <t>CELLPHONE</t>
  </si>
  <si>
    <t>HOUSING</t>
  </si>
  <si>
    <t>UNIFORM ALL.</t>
  </si>
  <si>
    <t>STANDBY ALL.</t>
  </si>
  <si>
    <t>TOTAL PACKAGES</t>
  </si>
  <si>
    <t>INCREASE</t>
  </si>
  <si>
    <t>ALLOWANCE</t>
  </si>
  <si>
    <t xml:space="preserve"> </t>
  </si>
  <si>
    <t xml:space="preserve">Mayor </t>
  </si>
  <si>
    <t>PA to Mayor</t>
  </si>
  <si>
    <t>Mayor's Secretary</t>
  </si>
  <si>
    <t>Mayor's Driver</t>
  </si>
  <si>
    <t>Speaker</t>
  </si>
  <si>
    <t>Chief Whip</t>
  </si>
  <si>
    <t>Exco members</t>
  </si>
  <si>
    <t>Councillors</t>
  </si>
  <si>
    <t>Admin Assistant</t>
  </si>
  <si>
    <t>Special Programme Officer</t>
  </si>
  <si>
    <t>Ward Committee Coordinator</t>
  </si>
  <si>
    <t>Communication Officer</t>
  </si>
  <si>
    <t>Event Coordinator</t>
  </si>
  <si>
    <t>TOTALS</t>
  </si>
  <si>
    <t>Municipal Manager</t>
  </si>
  <si>
    <t xml:space="preserve">Secretary </t>
  </si>
  <si>
    <t>Internal auditor</t>
  </si>
  <si>
    <t>Chief Finacial Officer</t>
  </si>
  <si>
    <t>Secretary</t>
  </si>
  <si>
    <t>Senior Accountant Expenditure</t>
  </si>
  <si>
    <t>Senior Accountant Icome</t>
  </si>
  <si>
    <t>Senior Accountant Budget &amp; Reporting</t>
  </si>
  <si>
    <t>Supply Chain Manager</t>
  </si>
  <si>
    <t>Accountant Expenditure</t>
  </si>
  <si>
    <t>Accountant Income</t>
  </si>
  <si>
    <t>Salary Officer</t>
  </si>
  <si>
    <t>Procurement Officer</t>
  </si>
  <si>
    <t>Asset Management &amp; Stores Officer</t>
  </si>
  <si>
    <t>Debtors clerk</t>
  </si>
  <si>
    <t>Creditors clerk</t>
  </si>
  <si>
    <t>4x  Cashiers</t>
  </si>
  <si>
    <t>4x  Meter Readers</t>
  </si>
  <si>
    <t>Manager</t>
  </si>
  <si>
    <t>Divisional Head:HR</t>
  </si>
  <si>
    <t>2 X Sen. Admin Officer</t>
  </si>
  <si>
    <t>Admin Officer</t>
  </si>
  <si>
    <t>IT Officer</t>
  </si>
  <si>
    <t>Labour Relation Officer</t>
  </si>
  <si>
    <t>SDF</t>
  </si>
  <si>
    <t>Snr.Committee researcher</t>
  </si>
  <si>
    <t>Archive Clerk</t>
  </si>
  <si>
    <t>2 X Registry Clerks</t>
  </si>
  <si>
    <t>Personnel clerk</t>
  </si>
  <si>
    <t>Payroll Clerk</t>
  </si>
  <si>
    <t>2 Switchboard Operators</t>
  </si>
  <si>
    <t>2 Receptionists</t>
  </si>
  <si>
    <t>7 Messenger/Driver</t>
  </si>
  <si>
    <t>Divisional Head IDP</t>
  </si>
  <si>
    <t>Divisional Head Regional &amp; Town Planning</t>
  </si>
  <si>
    <t>Divisional Head LED</t>
  </si>
  <si>
    <t>GIS Officer</t>
  </si>
  <si>
    <t>SMME Support Cordinator</t>
  </si>
  <si>
    <t>Divisional Head: Traffic &amp; Law Enforcement</t>
  </si>
  <si>
    <t>Divisional Head: Social Services</t>
  </si>
  <si>
    <t>Chief Licensing Officer</t>
  </si>
  <si>
    <t>Chief Traffic Officer</t>
  </si>
  <si>
    <t>2x Librarian</t>
  </si>
  <si>
    <t>Sports , Arts &amp; culture Officer</t>
  </si>
  <si>
    <t>Parks Attendance</t>
  </si>
  <si>
    <t>2X Management Rep</t>
  </si>
  <si>
    <t>Assistant Chief Traffic Officer</t>
  </si>
  <si>
    <t>Assistant Librarian</t>
  </si>
  <si>
    <t>2x Superitendent</t>
  </si>
  <si>
    <t>2x admin clerk</t>
  </si>
  <si>
    <t>10x Traffic Officers</t>
  </si>
  <si>
    <t>3 X eNatis Clerks</t>
  </si>
  <si>
    <t>2 X Cashiers</t>
  </si>
  <si>
    <t>supervisor enatis</t>
  </si>
  <si>
    <t xml:space="preserve">Manager </t>
  </si>
  <si>
    <t>Dvisional Head: Electrical &amp; Machinery</t>
  </si>
  <si>
    <t>Mechanical Technician</t>
  </si>
  <si>
    <t>Electrical Technician</t>
  </si>
  <si>
    <t>Technician/Artisan</t>
  </si>
  <si>
    <t xml:space="preserve">3x Grader operator </t>
  </si>
  <si>
    <t>2x TLB Operators</t>
  </si>
  <si>
    <t>4x Tractor Drivers</t>
  </si>
  <si>
    <t>4x truck Operators</t>
  </si>
  <si>
    <t>31x General Workers</t>
  </si>
  <si>
    <t>TOTAL SALARIES &amp; ALLOWANCES</t>
  </si>
  <si>
    <t>SALGBC</t>
  </si>
  <si>
    <t>STRATEGIC OBJECTIVES</t>
  </si>
  <si>
    <t>RECONCILIATION OF IDP &amp; BUDGET-REV</t>
  </si>
  <si>
    <t>ACTION PLAN</t>
  </si>
  <si>
    <t>RECONCILIATION OF IDP &amp; BUDGET-OPEX</t>
  </si>
  <si>
    <t>STRATEGIC OBJECTIVE</t>
  </si>
  <si>
    <t>RECONCILIATION OF IDP &amp; BUDGET-CAPEX</t>
  </si>
  <si>
    <t>SUMMARY OF PERSONNEL NUMBERS</t>
  </si>
  <si>
    <t>MUNICIPALITY</t>
  </si>
  <si>
    <t>Senior managers</t>
  </si>
  <si>
    <t>Other managers</t>
  </si>
  <si>
    <t>Technical/Professional staff</t>
  </si>
  <si>
    <t>Other staff</t>
  </si>
  <si>
    <t>TOTAL PERSONNEL NUMBERS</t>
  </si>
  <si>
    <t>MONTHLY CASH FLOW</t>
  </si>
  <si>
    <t>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</si>
  <si>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</si>
  <si>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</si>
  <si>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</si>
  <si>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</si>
  <si>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</si>
  <si>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</si>
  <si>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</si>
  <si>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</si>
  <si>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</si>
  <si>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</si>
  <si>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</si>
  <si>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</si>
  <si>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CASH OPERATING RECEIPTS BY SOURCE</t>
  </si>
  <si>
    <t>Service charges-electricity</t>
  </si>
  <si>
    <t>Service charges-water</t>
  </si>
  <si>
    <t>Service charges-refuse</t>
  </si>
  <si>
    <t>Service charges other</t>
  </si>
  <si>
    <t>Interest earned</t>
  </si>
  <si>
    <t>Grants-operating</t>
  </si>
  <si>
    <t>Grants-Capital</t>
  </si>
  <si>
    <t>TOTAL CASH RECEIPTS BY SOURCE</t>
  </si>
  <si>
    <t>CASH OPERATING PAYMENTS BY TYPE</t>
  </si>
  <si>
    <t>Repair &amp; maintenance</t>
  </si>
  <si>
    <t xml:space="preserve">Bulk purchases-Electricity </t>
  </si>
  <si>
    <t>Capital Expenditure</t>
  </si>
  <si>
    <t>TOTAL CAH PAYMENTS BY TYPE</t>
  </si>
  <si>
    <t>NET INCREASE/DECREASE</t>
  </si>
  <si>
    <t>ANNUAL MEASURABLE PERFOMANCE OBJECTIVES</t>
  </si>
  <si>
    <t>UNIT OF MEASUREMENT</t>
  </si>
  <si>
    <t>ANNUAL TARGET 2008/2009</t>
  </si>
  <si>
    <t>Executive and council meetings</t>
  </si>
  <si>
    <t>CAPITAL EXPENDITURE BY CATEGORY</t>
  </si>
  <si>
    <t>INFRASTRUCTURE</t>
  </si>
  <si>
    <t>Land &amp; buildings</t>
  </si>
  <si>
    <t>Roads, pavements</t>
  </si>
  <si>
    <t>COMMUNITY</t>
  </si>
  <si>
    <t>Parks</t>
  </si>
  <si>
    <t>Sportsfields</t>
  </si>
  <si>
    <t>Community halls</t>
  </si>
  <si>
    <t>LOCAL ECONOMIC DEVELOPMENT</t>
  </si>
  <si>
    <t>Valuation roll</t>
  </si>
  <si>
    <t>CASH FLOW STATEMENT</t>
  </si>
  <si>
    <t xml:space="preserve">                      MOLEMOLE LOCAL MUNICIPALITY </t>
  </si>
  <si>
    <t xml:space="preserve">                                  2008/2009</t>
  </si>
  <si>
    <t>Contribution to capital outlay</t>
  </si>
  <si>
    <t xml:space="preserve">NET INCREASE/ DECREASE IN CASH  </t>
  </si>
  <si>
    <t>Property rates</t>
  </si>
  <si>
    <t>BUDGET</t>
  </si>
  <si>
    <t>ADJUSTED BUD.</t>
  </si>
  <si>
    <t>Service charges-sanitation</t>
  </si>
  <si>
    <t>Contributions to funds</t>
  </si>
  <si>
    <t>Capital costs</t>
  </si>
  <si>
    <t>ANNEXURE A</t>
  </si>
  <si>
    <t xml:space="preserve">CORPORATE  SERVICES    </t>
  </si>
  <si>
    <t>OPERATING BUDGET</t>
  </si>
  <si>
    <t>budget.The overall corporate services operating budget has increased by  R7.8m (47%).</t>
  </si>
  <si>
    <t>The increase is due to the following reasons</t>
  </si>
  <si>
    <t>1. Filling of new posts from our approved  argonogram</t>
  </si>
  <si>
    <t xml:space="preserve">2. Centralisation of some of the item votes ( fuel ,maintenance of vehicles,advertising, </t>
  </si>
  <si>
    <t>3. Provision of 8.5% salary increases for officials</t>
  </si>
  <si>
    <t>printing and stationery and purchasing of new furniture,equipments and vehicles )</t>
  </si>
  <si>
    <t xml:space="preserve">4. Relocation of some of the item votes to corporate( legal expenses,insurance,postage &amp; </t>
  </si>
  <si>
    <t>telephone,security fees and cell phones.)</t>
  </si>
  <si>
    <t>5. Introduction of additional item votes(cleaning materials,subcription &amp; system licensing)</t>
  </si>
  <si>
    <t xml:space="preserve">The budget allocation is more than the allocation to other departments because of the </t>
  </si>
  <si>
    <t>provision made for  councillors which constitutes 56% of total operating expenditure in</t>
  </si>
  <si>
    <t>Mayor's office</t>
  </si>
  <si>
    <t>MOLEMOLE LOCAL MUNICIPALITY</t>
  </si>
  <si>
    <t>Adjusted Budget</t>
  </si>
  <si>
    <t>OPERATING REVENUE BY SOURCE</t>
  </si>
  <si>
    <t>MOLEMOLE MUNICIPALITY</t>
  </si>
  <si>
    <t>DRAFT OPERATIONAL BUDGET 2008/2009</t>
  </si>
  <si>
    <t xml:space="preserve">ANNUAL </t>
  </si>
  <si>
    <t xml:space="preserve">ADJUSTMENT </t>
  </si>
  <si>
    <t xml:space="preserve">ACTUAL </t>
  </si>
  <si>
    <t xml:space="preserve">DRAFT </t>
  </si>
  <si>
    <t>ADJUSTMENT</t>
  </si>
  <si>
    <t>TO DATE</t>
  </si>
  <si>
    <t>VOTE NUMBER</t>
  </si>
  <si>
    <t>SUMMARY COUNCIL</t>
  </si>
  <si>
    <t>EXPENDITURE</t>
  </si>
  <si>
    <t>SALARIES AND ALLOWANCES</t>
  </si>
  <si>
    <t>GENERAL EXPENSES</t>
  </si>
  <si>
    <t>REPAIR AND MAINTENANCE</t>
  </si>
  <si>
    <t>CONTRIBUTIONS TO CAPITAL OUTLAY</t>
  </si>
  <si>
    <t>CONTRIBUTIONS TO FUNDS</t>
  </si>
  <si>
    <t>CAPITAL COSTS</t>
  </si>
  <si>
    <t>TOTAL EXPENDITURE</t>
  </si>
  <si>
    <t>TOTAL INCOME</t>
  </si>
  <si>
    <t>SURPLUS</t>
  </si>
  <si>
    <t>0110</t>
  </si>
  <si>
    <t>MAYORS' OFFICE</t>
  </si>
  <si>
    <t>01/10/1/01/101/00</t>
  </si>
  <si>
    <t>01/10/1/01/103/00</t>
  </si>
  <si>
    <t>BASIC SALARIES</t>
  </si>
  <si>
    <t>01/10/1/01/104/00</t>
  </si>
  <si>
    <t>01/10/1/01/105/00</t>
  </si>
  <si>
    <t>CONTRIBUTION PENSION FUNDS</t>
  </si>
  <si>
    <t>01/10/1/01/106/00</t>
  </si>
  <si>
    <t>CONTRIBUTION MEDICAL AIDS</t>
  </si>
  <si>
    <t>01/10/1/01/108/00</t>
  </si>
  <si>
    <t>UNEMPLOYMENT INSURANCE FUND</t>
  </si>
  <si>
    <t>01/10/1/01/109/00</t>
  </si>
  <si>
    <t>MOTOR VEHICLE ALLOWANCE</t>
  </si>
  <si>
    <t>01/10/1/01/111/00</t>
  </si>
  <si>
    <t>SALGA BARGAINING COUNCIL</t>
  </si>
  <si>
    <t>549</t>
  </si>
  <si>
    <t>CELL PHONES ALOWANCE</t>
  </si>
  <si>
    <t>UNIFORM ALLOWANCE</t>
  </si>
  <si>
    <t>01/10/1/01/999/00</t>
  </si>
  <si>
    <t>TOTAL SALARIES AND ALLOWANCES</t>
  </si>
  <si>
    <t>01/10/1/02/000/00</t>
  </si>
  <si>
    <t>01/10/1/02/001/00</t>
  </si>
  <si>
    <t xml:space="preserve">PRINTING </t>
  </si>
  <si>
    <t>01/10/1/02/005/00</t>
  </si>
  <si>
    <t>AUDIT FEES</t>
  </si>
  <si>
    <t>01/10/1/02/010/00</t>
  </si>
  <si>
    <t>CATERING</t>
  </si>
  <si>
    <t>01/10/1/02/011/00</t>
  </si>
  <si>
    <t>REFRESHMENTS</t>
  </si>
  <si>
    <t>01/10/1/02/012/00</t>
  </si>
  <si>
    <t>PUBLIC PARTICIPATION</t>
  </si>
  <si>
    <t>01/10/1/02/015/00</t>
  </si>
  <si>
    <t>CELL PHONES</t>
  </si>
  <si>
    <t>01/10/1/02/022/00</t>
  </si>
  <si>
    <t>WARD COMMITEE EXPENSE</t>
  </si>
  <si>
    <t>01/10/1/02/026/00</t>
  </si>
  <si>
    <t>BURSARY</t>
  </si>
  <si>
    <t>01/10/1/02/029/00</t>
  </si>
  <si>
    <t>DEPARTMENTAL ELECTRICITY</t>
  </si>
  <si>
    <t>0</t>
  </si>
  <si>
    <t>01/10/1/02/031/00</t>
  </si>
  <si>
    <t>RENTAL BUILDING</t>
  </si>
  <si>
    <t>01/10/1/02/033/00</t>
  </si>
  <si>
    <t>DEPARTMENTAL REFUSE REMOVAL</t>
  </si>
  <si>
    <t>01/10/1/02/037/00</t>
  </si>
  <si>
    <t>DEPARTMENT SEWERAGE</t>
  </si>
  <si>
    <t>01/10/1/02/041/00</t>
  </si>
  <si>
    <t>DEPARTMENTAL WATER</t>
  </si>
  <si>
    <t>01/10/1/02/053/00</t>
  </si>
  <si>
    <t>ENTERTAINMENT EXPENSES</t>
  </si>
  <si>
    <t>01/10/1/02/054/00</t>
  </si>
  <si>
    <t>EVENTS</t>
  </si>
  <si>
    <t>01/10/1/02/056/00</t>
  </si>
  <si>
    <t>CONSULTANCY FEE</t>
  </si>
  <si>
    <t>01/10/1/02/057/00</t>
  </si>
  <si>
    <t>FUEL VEHICLES</t>
  </si>
  <si>
    <t>01/10/1/02/060/00</t>
  </si>
  <si>
    <t>SECURITY FEE</t>
  </si>
  <si>
    <t>01/10/1/02/062/00</t>
  </si>
  <si>
    <t>CLEANING CO</t>
  </si>
  <si>
    <t>01/10/1/02/066/00</t>
  </si>
  <si>
    <t>DONATIONS AND DISCRETIONARY FUND</t>
  </si>
  <si>
    <t>01/10/1/02/073/00</t>
  </si>
  <si>
    <t>INSURANCE</t>
  </si>
  <si>
    <t>01/10/1/02/077/00</t>
  </si>
  <si>
    <t>LEGAL EXPENSES</t>
  </si>
  <si>
    <t>01/10/1/02/093/00</t>
  </si>
  <si>
    <t>MATERIAL AND SUPPLIES</t>
  </si>
  <si>
    <t>01/10/1/02/097/00</t>
  </si>
  <si>
    <t>MEMBERSHIP FEES</t>
  </si>
  <si>
    <t>01/10/1/02/109/00</t>
  </si>
  <si>
    <t>POSTAGE AND TELEPHONE</t>
  </si>
  <si>
    <t>01/10/1/02/117/00</t>
  </si>
  <si>
    <t>PUBLICITY AND PHOTOGRAPHY</t>
  </si>
  <si>
    <t>01/10/1/02/137/00</t>
  </si>
  <si>
    <t>TRAINING AND CONFERENCES</t>
  </si>
  <si>
    <t>ACCOMODATION &amp; MEALS</t>
  </si>
  <si>
    <t>01/10/1/02/145/00</t>
  </si>
  <si>
    <t>TRAVELING AND SUBSISTENCE</t>
  </si>
  <si>
    <t>SPECIAL FOCUS</t>
  </si>
  <si>
    <t>01/10/1/02/999/00</t>
  </si>
  <si>
    <t>TOTAL GENERAL EXPENSES</t>
  </si>
  <si>
    <t>01/10/1/03/000/00</t>
  </si>
  <si>
    <t>01/10/1/03/477/00</t>
  </si>
  <si>
    <t>VEHICLES</t>
  </si>
  <si>
    <t>01/10/1/03/486/00</t>
  </si>
  <si>
    <t>VILLAGES WATERPUMPS</t>
  </si>
  <si>
    <t>01/10/1/03/999/00</t>
  </si>
  <si>
    <t>TOTAL REPAIR AND MAINTENANCE</t>
  </si>
  <si>
    <t>01/10/1/04/000/00</t>
  </si>
  <si>
    <t>01/10/1/04/010/00</t>
  </si>
  <si>
    <t>FURNITURE &amp; EQUIPMENT</t>
  </si>
  <si>
    <t>01/10/1/04/029/00</t>
  </si>
  <si>
    <t>01/10/1/04/130/00</t>
  </si>
  <si>
    <t>COMPUTER EQUIPMENT</t>
  </si>
  <si>
    <t>01/10/1/04/999/00</t>
  </si>
  <si>
    <t>TOTAL CONTRIBUTIONS TO CAPITAL OUTLAY</t>
  </si>
  <si>
    <t>01/10/1/05/000/00</t>
  </si>
  <si>
    <t>01/10/1/05/501/00</t>
  </si>
  <si>
    <t>CAPITAL DEVELOPMENT FUND</t>
  </si>
  <si>
    <t>01/10/1/05/999/00</t>
  </si>
  <si>
    <t>TOTAL CONTRIBUTIONS TO FUNDS</t>
  </si>
  <si>
    <t>01/10/1/08/999/00</t>
  </si>
  <si>
    <t>SUBTOTAL EXPENDITURE</t>
  </si>
  <si>
    <t>01/10/1/99/999/00</t>
  </si>
  <si>
    <t>01/10/2/10/000/00</t>
  </si>
  <si>
    <t>INCOME</t>
  </si>
  <si>
    <t>01/10/2/10/130/00</t>
  </si>
  <si>
    <t>DONATION</t>
  </si>
  <si>
    <t>01/10/2/10/138/00</t>
  </si>
  <si>
    <t>EQUITABLE SHARE</t>
  </si>
  <si>
    <t>01/10/2/10/245/00</t>
  </si>
  <si>
    <t>SUBSIDY NDC</t>
  </si>
  <si>
    <t>01/10/2/10/999/00</t>
  </si>
  <si>
    <t>01/10/2/99/999/00</t>
  </si>
  <si>
    <t>0210</t>
  </si>
  <si>
    <t>02/10/1/01/101/00</t>
  </si>
  <si>
    <t>02/10/1/01/103/00</t>
  </si>
  <si>
    <t>02/10/1/01/104/00</t>
  </si>
  <si>
    <t>02/10/1/01/105/00</t>
  </si>
  <si>
    <t>02/10/1/01/106/00</t>
  </si>
  <si>
    <t>02/10/1/01/107/00</t>
  </si>
  <si>
    <t>WORKSMAN COMPENSATION</t>
  </si>
  <si>
    <t>02/10/1/01/108/00</t>
  </si>
  <si>
    <t>02/10/1/01/109/00</t>
  </si>
  <si>
    <t>02/10/1/01/111/00</t>
  </si>
  <si>
    <t>647</t>
  </si>
  <si>
    <t>02/10/1/01/113/00</t>
  </si>
  <si>
    <t>OVERTIME</t>
  </si>
  <si>
    <t>02/10/1/01/114/00</t>
  </si>
  <si>
    <t>PERFOMANCE BONUS</t>
  </si>
  <si>
    <t>02/10/1/01/999/00</t>
  </si>
  <si>
    <t>02/10/1/02/000/00</t>
  </si>
  <si>
    <t>02/10/1/02/001/00</t>
  </si>
  <si>
    <t>02/10/1/02/010/00</t>
  </si>
  <si>
    <t>02/10/1/02/011/00</t>
  </si>
  <si>
    <t>02/10/1/02/021/00</t>
  </si>
  <si>
    <t>COMPUTER COSTS</t>
  </si>
  <si>
    <t>02/10/1/02/029/00</t>
  </si>
  <si>
    <t>50</t>
  </si>
  <si>
    <t>02/10/1/02/041/00</t>
  </si>
  <si>
    <t>510</t>
  </si>
  <si>
    <t>02/10/1/02/077/00</t>
  </si>
  <si>
    <t>02/10/1/02/097/00</t>
  </si>
  <si>
    <t>02/10/1/02/109/00</t>
  </si>
  <si>
    <t>02/10/1/02/129/00</t>
  </si>
  <si>
    <t>RENTAL OFFICE MACHINES</t>
  </si>
  <si>
    <t>02/10/1/02/137/00</t>
  </si>
  <si>
    <t>02/10/1/02/145/00</t>
  </si>
  <si>
    <t>02/10/1/02/161/00</t>
  </si>
  <si>
    <t>IDP EXPENDITURE</t>
  </si>
  <si>
    <t>AUDIT FEES: EXTERNAL</t>
  </si>
  <si>
    <t>INTERNAL AUDIT EXPENSES</t>
  </si>
  <si>
    <t>AUDIT COMMITTEE EXPENSES</t>
  </si>
  <si>
    <t>02/10/1/02/999/00</t>
  </si>
  <si>
    <t>02/10/1/04/000/00</t>
  </si>
  <si>
    <t>02/10/1/04/010/00</t>
  </si>
  <si>
    <t>02/10/1/04/130/00</t>
  </si>
  <si>
    <t>02/10/1/04/999/00</t>
  </si>
  <si>
    <t>02/10/1/08/999/00</t>
  </si>
  <si>
    <t>02/10/1/99/999/00</t>
  </si>
  <si>
    <t>02/10/2/10/000/00</t>
  </si>
  <si>
    <t>02/10/2/10/181/00</t>
  </si>
  <si>
    <t>GRANT IDP</t>
  </si>
  <si>
    <t>02/10/2/10/999/00</t>
  </si>
  <si>
    <t>02/10/2/99/999/00</t>
  </si>
  <si>
    <t>0310</t>
  </si>
  <si>
    <t>03/10/1/01/101/00</t>
  </si>
  <si>
    <t>03/10/1/01/103/00</t>
  </si>
  <si>
    <t>03/10/1/01/104/00</t>
  </si>
  <si>
    <t>03/10/1/01/105/00</t>
  </si>
  <si>
    <t>03/10/1/01/106/00</t>
  </si>
  <si>
    <t>03/10/1/01/107/00</t>
  </si>
  <si>
    <t>03/10/1/01/108/00</t>
  </si>
  <si>
    <t>03/10/1/01/109/00</t>
  </si>
  <si>
    <t>03/10/1/01/111/00</t>
  </si>
  <si>
    <t>544</t>
  </si>
  <si>
    <t>03/10/1/01/112/00</t>
  </si>
  <si>
    <t>LEAVE PAYMENTS</t>
  </si>
  <si>
    <t>03/10/1/01/113/00</t>
  </si>
  <si>
    <t>03/10/1/01/114/00</t>
  </si>
  <si>
    <t>03/10/1/01/999/00</t>
  </si>
  <si>
    <t>03/10/1/02/000/00</t>
  </si>
  <si>
    <t>03/10/1/02/001/00</t>
  </si>
  <si>
    <t>03/10/1/02/009/00</t>
  </si>
  <si>
    <t>BANKING COSTS</t>
  </si>
  <si>
    <t>03/10/1/02/010/00</t>
  </si>
  <si>
    <t>03/10/1/02/011/00</t>
  </si>
  <si>
    <t>OFFICE REFRESHMENTS</t>
  </si>
  <si>
    <t>03/10/1/02/013/00</t>
  </si>
  <si>
    <t>BOOKS PUBLICATIONS AND AMENDMENTS</t>
  </si>
  <si>
    <t>03/10/1/02/021/00</t>
  </si>
  <si>
    <t>03/10/1/02/025/00</t>
  </si>
  <si>
    <t>DEEDS</t>
  </si>
  <si>
    <t>03/10/1/02/029/00</t>
  </si>
  <si>
    <t>03/10/1/02/033/00</t>
  </si>
  <si>
    <t>03/10/1/02/037/00</t>
  </si>
  <si>
    <t>DEPARTMENTAL SEWERAGE</t>
  </si>
  <si>
    <t>03/10/1/02/041/00</t>
  </si>
  <si>
    <t>03/10/1/02/097/00</t>
  </si>
  <si>
    <t>03/10/1/02/137/00</t>
  </si>
  <si>
    <t>03/10/1/02/145/00</t>
  </si>
  <si>
    <t>03/10/1/02/149/00</t>
  </si>
  <si>
    <t>VALUATION COSTS</t>
  </si>
  <si>
    <t>03/10/1/02/170/00</t>
  </si>
  <si>
    <t>WORKING CAPITAL/ BAD DEBTS</t>
  </si>
  <si>
    <t>03/10/1/02/183/00</t>
  </si>
  <si>
    <t>FINANCIAL MANAGEMENT GRANT</t>
  </si>
  <si>
    <t>03/10/1/02/184/00</t>
  </si>
  <si>
    <t>MUNICIPAL SYSTEMS IMPROVEMENT GRANT</t>
  </si>
  <si>
    <t>03/10/1/02/999/00</t>
  </si>
  <si>
    <t>03/10/1/03/000/00</t>
  </si>
  <si>
    <t>03/10/1/03/445/00</t>
  </si>
  <si>
    <t>OFFICE FURNITURE AND EQUIPMENT</t>
  </si>
  <si>
    <t>03/10/1/03/470/00</t>
  </si>
  <si>
    <t>TELEPHONES</t>
  </si>
  <si>
    <t>03/10/1/03/999/00</t>
  </si>
  <si>
    <t>03/10/1/04/000/00</t>
  </si>
  <si>
    <t>03/10/1/04/010/00</t>
  </si>
  <si>
    <t>FURNITURE AND EQUIPMENT</t>
  </si>
  <si>
    <t>03/10/1/04/999/00</t>
  </si>
  <si>
    <t>03/10/1/06/000/00</t>
  </si>
  <si>
    <t>03/10/1/06/617/00</t>
  </si>
  <si>
    <t>CDM LOAN INTEREST</t>
  </si>
  <si>
    <t>03/10/1/06/999/00</t>
  </si>
  <si>
    <t>TOTAL CAPITAL COSTS</t>
  </si>
  <si>
    <t>03/10/1/08/999/00</t>
  </si>
  <si>
    <t>03/10/1/99/999/00</t>
  </si>
  <si>
    <t>03/10/2/10/000/00</t>
  </si>
  <si>
    <t>03/10/2/10/101/00</t>
  </si>
  <si>
    <t>ASSESSMENT RATES</t>
  </si>
  <si>
    <t>03/10/2/10/102/00</t>
  </si>
  <si>
    <t>SUB-TOTAL: ASSESSMENT RATES</t>
  </si>
  <si>
    <t>03/10/2/10/119/00</t>
  </si>
  <si>
    <t>INTEREST CAR LOANS</t>
  </si>
  <si>
    <t>03/10/2/10/125/00</t>
  </si>
  <si>
    <t>CLEARANCE CERTIFICATES</t>
  </si>
  <si>
    <t>03/10/2/10/142/00</t>
  </si>
  <si>
    <t>HANDLING GHARGES - ADMIN</t>
  </si>
  <si>
    <t>03/10/2/10/149/00</t>
  </si>
  <si>
    <t>INTEREST ARREARS</t>
  </si>
  <si>
    <t>03/10/2/10/156/00</t>
  </si>
  <si>
    <t>INTEREST ON CREDIT ACCOUNT</t>
  </si>
  <si>
    <t>03/10/2/10/161/00</t>
  </si>
  <si>
    <t>LEGAL FEES RECOUPED</t>
  </si>
  <si>
    <t>03/10/2/10/183/00</t>
  </si>
  <si>
    <t>03/10/2/10/184/00</t>
  </si>
  <si>
    <t>MUNICIPAL SYSTEMS IMPROVEMENTS GRANT</t>
  </si>
  <si>
    <t>03/10/2/10/209/00</t>
  </si>
  <si>
    <t>RENTAL (SQUATTERS)</t>
  </si>
  <si>
    <t>03/10/2/10/221/00</t>
  </si>
  <si>
    <t>RENTALS (CONTRACTS)</t>
  </si>
  <si>
    <t>03/10/2/10/227/00</t>
  </si>
  <si>
    <t>RENTALS (GRAZING)</t>
  </si>
  <si>
    <t>03/10/2/10/233/00</t>
  </si>
  <si>
    <t>SALE OF STANDS</t>
  </si>
  <si>
    <t>03/10/2/10/500/00</t>
  </si>
  <si>
    <t>SUB-TOTAL: OTHER INCOME</t>
  </si>
  <si>
    <t>03/10/2/10/999/00</t>
  </si>
  <si>
    <t>03/10/2/99/999/00</t>
  </si>
  <si>
    <t>0410</t>
  </si>
  <si>
    <t>04/10/1/01/101/00</t>
  </si>
  <si>
    <t>04/10/1/01/103/00</t>
  </si>
  <si>
    <t>04/10/1/01/104/00</t>
  </si>
  <si>
    <t>04/10/1/01/105/00</t>
  </si>
  <si>
    <t>04/10/1/01/106/00</t>
  </si>
  <si>
    <t>04/10/1/01/107/00</t>
  </si>
  <si>
    <t>04/10/1/01/108/00</t>
  </si>
  <si>
    <t>04/10/1/01/109/00</t>
  </si>
  <si>
    <t>HOUSING ALLOWANCE</t>
  </si>
  <si>
    <t>04/10/1/01/111/00</t>
  </si>
  <si>
    <t>386</t>
  </si>
  <si>
    <t>04/10/1/01/112/00</t>
  </si>
  <si>
    <t>04/10/1/01/113/00</t>
  </si>
  <si>
    <t>04/10/1/01/114/00</t>
  </si>
  <si>
    <t>04/10/1/01/999/00</t>
  </si>
  <si>
    <t>04/10/1/02/000/00</t>
  </si>
  <si>
    <t>04/10/1/02/001/00</t>
  </si>
  <si>
    <t>ADVERTISING</t>
  </si>
  <si>
    <t>PRINTING &amp; STATIONERY</t>
  </si>
  <si>
    <t>04/10/1/02/002/00</t>
  </si>
  <si>
    <t>DISTRIBUTION OF NEWSLETTERS</t>
  </si>
  <si>
    <t>04/10/1/02/010/00</t>
  </si>
  <si>
    <t>04/10/1/02/011/00</t>
  </si>
  <si>
    <t>04/10/1/02/013/00</t>
  </si>
  <si>
    <t>04/10/1/02/018/00</t>
  </si>
  <si>
    <t>EAP</t>
  </si>
  <si>
    <t>04/10/1/02/053/00</t>
  </si>
  <si>
    <t>ENTERTAINMENT</t>
  </si>
  <si>
    <t>04/10/1/02/057/00</t>
  </si>
  <si>
    <t>FUEL: MUNICIPAL FLEET</t>
  </si>
  <si>
    <t>04/10/1/02/077/00</t>
  </si>
  <si>
    <t>04/10/1/02/085/00</t>
  </si>
  <si>
    <t>LICENSING VEHICLES</t>
  </si>
  <si>
    <t>04/10/1/02/097/00</t>
  </si>
  <si>
    <t>800</t>
  </si>
  <si>
    <t>04/10/1/02/109/00</t>
  </si>
  <si>
    <t>04/10/1/02/113/00</t>
  </si>
  <si>
    <t>PROTECTIVE CLOTHING</t>
  </si>
  <si>
    <t>04/10/1/02/129/00</t>
  </si>
  <si>
    <t>RENTAL OFFICE MACHINE</t>
  </si>
  <si>
    <t>04/10/1/02/130/00</t>
  </si>
  <si>
    <t>SKILLS DEVELOPMENT LEVY</t>
  </si>
  <si>
    <t>BURSARY: EMPLOYEES</t>
  </si>
  <si>
    <t>04/10/1/02/137/00</t>
  </si>
  <si>
    <t>04/10/1/02/145/00</t>
  </si>
  <si>
    <t>04/10/1/02/146/00</t>
  </si>
  <si>
    <t>HIV PROGRAMS</t>
  </si>
  <si>
    <t>04/10/1/02/147/00</t>
  </si>
  <si>
    <t>CORPORATE GIFT</t>
  </si>
  <si>
    <t>CLEANING MATERIALS</t>
  </si>
  <si>
    <t>SUBSCRIPTION &amp; SYSTEMS LICENCING</t>
  </si>
  <si>
    <t>04/10/1/02/999/00</t>
  </si>
  <si>
    <t>04/10/1/03/000/00</t>
  </si>
  <si>
    <t>04/10/1/03/445/00</t>
  </si>
  <si>
    <t>04/10/1/03/454/00</t>
  </si>
  <si>
    <t>BUILDINGS</t>
  </si>
  <si>
    <t>04/10/1/03/477/00</t>
  </si>
  <si>
    <t>04/10/1/03/999/00</t>
  </si>
  <si>
    <t>04/10/1/04/000/00</t>
  </si>
  <si>
    <t>04/10/1/04/010/00</t>
  </si>
  <si>
    <t xml:space="preserve">OFFICE FURNITURE </t>
  </si>
  <si>
    <t>04/10/1/04/011/00</t>
  </si>
  <si>
    <t>COMPUTER EQUIPMENTS</t>
  </si>
  <si>
    <t>04/10/1/04/026/00</t>
  </si>
  <si>
    <t>IT ROOM</t>
  </si>
  <si>
    <t>04/10/1/04/029/00</t>
  </si>
  <si>
    <t>04/10/1/04/042/00</t>
  </si>
  <si>
    <t>RECORDS</t>
  </si>
  <si>
    <t>04/10/1/04/043/00</t>
  </si>
  <si>
    <t>BY-LAWS</t>
  </si>
  <si>
    <t>04/10/1/04/999/00</t>
  </si>
  <si>
    <t>04/10/1/08/999/00</t>
  </si>
  <si>
    <t>04/10/1/99/999/00</t>
  </si>
  <si>
    <t>04/10/2/10/000/00</t>
  </si>
  <si>
    <t>EQUITABLE SHARES</t>
  </si>
  <si>
    <t>04/10/2/10/999/00</t>
  </si>
  <si>
    <t>04/10/2/99/999/00</t>
  </si>
  <si>
    <t>0420</t>
  </si>
  <si>
    <t>04/20/1/01/101/00</t>
  </si>
  <si>
    <t>04/20/1/01/103/00</t>
  </si>
  <si>
    <t>04/20/1/01/104/00</t>
  </si>
  <si>
    <t>04/20/1/01/105/00</t>
  </si>
  <si>
    <t>04/20/1/01/106/00</t>
  </si>
  <si>
    <t>04/20/1/01/107/00</t>
  </si>
  <si>
    <t>04/20/1/01/108/00</t>
  </si>
  <si>
    <t>04/20/1/01/109/00</t>
  </si>
  <si>
    <t>04/20/1/01/111/00</t>
  </si>
  <si>
    <t>77</t>
  </si>
  <si>
    <t>04/20/1/01/112/00</t>
  </si>
  <si>
    <t>04/20/1/01/113/00</t>
  </si>
  <si>
    <t>04/20/1/01/114/00</t>
  </si>
  <si>
    <t>04/20/1/01/999/00</t>
  </si>
  <si>
    <t>04/20/1/02/000/00</t>
  </si>
  <si>
    <t>04/20/1/02/010/00</t>
  </si>
  <si>
    <t>04/20/1/02/011/00</t>
  </si>
  <si>
    <t>04/20/1/02/093/00</t>
  </si>
  <si>
    <t>04/20/1/02/097/00</t>
  </si>
  <si>
    <t>04/20/1/02/137/00</t>
  </si>
  <si>
    <t>04/20/1/02/145/00</t>
  </si>
  <si>
    <t>04/20/1/02/160/00</t>
  </si>
  <si>
    <t>LED EXPENDITURE</t>
  </si>
  <si>
    <t>04/20/1/02/161/00</t>
  </si>
  <si>
    <t>TOWN PLANNING EXPENDITURE</t>
  </si>
  <si>
    <t>04/20/1/02/999/00</t>
  </si>
  <si>
    <t>04/20/1/03/000/00</t>
  </si>
  <si>
    <t>04/20/1/03/445/00</t>
  </si>
  <si>
    <t>04/20/1/03/999/00</t>
  </si>
  <si>
    <t>04/20/1/04/068/00</t>
  </si>
  <si>
    <t>04/20/1/04/071/00</t>
  </si>
  <si>
    <t>LED PROJECTS</t>
  </si>
  <si>
    <t>04/20/1/04/072/00</t>
  </si>
  <si>
    <t>04/20/1/04/115/00</t>
  </si>
  <si>
    <t>TRACTORS</t>
  </si>
  <si>
    <t>04/20/1/04/999/00</t>
  </si>
  <si>
    <t>04/20/1/05/501/00</t>
  </si>
  <si>
    <t>CAPITAL RESERVE FUND</t>
  </si>
  <si>
    <t>04/20/1/05/999/00</t>
  </si>
  <si>
    <t>04/20/1/08/999/00</t>
  </si>
  <si>
    <t>04/20/1/99/999/00</t>
  </si>
  <si>
    <t>04/20/2/10/000/00</t>
  </si>
  <si>
    <t>04/20/2/10/180/00</t>
  </si>
  <si>
    <t>GRANT LED</t>
  </si>
  <si>
    <t>04/20/2/10/181/00</t>
  </si>
  <si>
    <t>TOWN PLANNING APPLICATION FEES</t>
  </si>
  <si>
    <t>04/20/2/10/999/00</t>
  </si>
  <si>
    <t>04/20/2/99/999/00</t>
  </si>
  <si>
    <t>SURPLUS/DEFICIT</t>
  </si>
  <si>
    <t>0510</t>
  </si>
  <si>
    <t>05/10/1/01/101/00</t>
  </si>
  <si>
    <t>05/10/1/01/103/00</t>
  </si>
  <si>
    <t>05/10/1/01/104/00</t>
  </si>
  <si>
    <t>05/10/1/01/105/00</t>
  </si>
  <si>
    <t>05/10/1/01/106/00</t>
  </si>
  <si>
    <t>05/10/1/01/107/00</t>
  </si>
  <si>
    <t>05/10/1/01/108/00</t>
  </si>
  <si>
    <t>05/10/1/01/109/00</t>
  </si>
  <si>
    <t>05/10/1/01/111/00</t>
  </si>
  <si>
    <t>617</t>
  </si>
  <si>
    <t>05/10/1/01/112/00</t>
  </si>
  <si>
    <t>05/10/1/01/113/00</t>
  </si>
  <si>
    <t>STANBY</t>
  </si>
  <si>
    <t>05/10/1/01/114/00</t>
  </si>
  <si>
    <t>05/10/1/01/999/00</t>
  </si>
  <si>
    <t>05/10/1/02/000/00</t>
  </si>
  <si>
    <t>05/10/1/02/001/00</t>
  </si>
  <si>
    <t xml:space="preserve"> PRINTING </t>
  </si>
  <si>
    <t>05/10/1/02/010/00</t>
  </si>
  <si>
    <t>05/10/1/02/011/00</t>
  </si>
  <si>
    <t>05/10/1/02/013/00</t>
  </si>
  <si>
    <t>05/10/1/02/014/00</t>
  </si>
  <si>
    <t>SPORT ACTIVITIES</t>
  </si>
  <si>
    <t>05/10/1/02/023/00</t>
  </si>
  <si>
    <t>TRAFFIC EXPENSE</t>
  </si>
  <si>
    <t>05/10/1/02/057/00</t>
  </si>
  <si>
    <t>05/10/1/02/089/00</t>
  </si>
  <si>
    <t>LOST BOOKS</t>
  </si>
  <si>
    <t>05/10/1/02/097/00</t>
  </si>
  <si>
    <t>500</t>
  </si>
  <si>
    <t>05/10/1/02/113/00</t>
  </si>
  <si>
    <t>05/10/1/02/137/00</t>
  </si>
  <si>
    <t>05/10/1/02/141/00</t>
  </si>
  <si>
    <t>TRAINING COURSES TO PUBLIC</t>
  </si>
  <si>
    <t>05/10/1/02/145/00</t>
  </si>
  <si>
    <t>TRAVELLING AND SUBSISTENCE</t>
  </si>
  <si>
    <t>05/10/1/02/999/00</t>
  </si>
  <si>
    <t>05/10/1/03/000/00</t>
  </si>
  <si>
    <t>05/10/1/03/405/00</t>
  </si>
  <si>
    <t>05/10/1/03/445/00</t>
  </si>
  <si>
    <t>05/10/1/03/453/00</t>
  </si>
  <si>
    <t>ROADS</t>
  </si>
  <si>
    <t>05/10/1/03/465/00</t>
  </si>
  <si>
    <t>SWIMMING POOL</t>
  </si>
  <si>
    <t>05/10/1/03/477/00</t>
  </si>
  <si>
    <t>180000</t>
  </si>
  <si>
    <t>05/10/1/03/999/00</t>
  </si>
  <si>
    <t>05/10/1/04/000/00</t>
  </si>
  <si>
    <t>05/10/1/04/010/00</t>
  </si>
  <si>
    <t>05/10/1/04/011/00</t>
  </si>
  <si>
    <t>05/10/1/04/021/00</t>
  </si>
  <si>
    <t>MANAGEMENT PLANS</t>
  </si>
  <si>
    <t>05/10/1/04/022/00</t>
  </si>
  <si>
    <t>PARKS</t>
  </si>
  <si>
    <t>05/10/1/04/029/00</t>
  </si>
  <si>
    <t>05/10/1/04/030/00</t>
  </si>
  <si>
    <t>TRAFFIC SIGNS</t>
  </si>
  <si>
    <t>05/10/1/04/045/00</t>
  </si>
  <si>
    <t>TENNIS COURT</t>
  </si>
  <si>
    <t>05/10/1/04/120/00</t>
  </si>
  <si>
    <t>OVERHEAD PROJECTOR</t>
  </si>
  <si>
    <t>05/10/1/04/999/00</t>
  </si>
  <si>
    <t>05/10/1/08/999/00</t>
  </si>
  <si>
    <t>05/10/1/99/999/00</t>
  </si>
  <si>
    <t>05/10/2/10/000/00</t>
  </si>
  <si>
    <t>05/10/2/10/113/00</t>
  </si>
  <si>
    <t>BOOKS LOST</t>
  </si>
  <si>
    <t>05/10/2/10/122/00</t>
  </si>
  <si>
    <t>CARAVAN PARK</t>
  </si>
  <si>
    <t>05/10/2/10/140/00</t>
  </si>
  <si>
    <t>GRAVE FEES</t>
  </si>
  <si>
    <t>05/10/2/10/167/00</t>
  </si>
  <si>
    <t>05/10/2/10/179/00</t>
  </si>
  <si>
    <t>OTHER FINES</t>
  </si>
  <si>
    <t>-810</t>
  </si>
  <si>
    <t>05/10/2/10/185/00</t>
  </si>
  <si>
    <t>PENALTIES</t>
  </si>
  <si>
    <t>-150</t>
  </si>
  <si>
    <t>05/10/2/10/203/00</t>
  </si>
  <si>
    <t>REGISTRATION BUSINESS SIGNS</t>
  </si>
  <si>
    <t>-973</t>
  </si>
  <si>
    <t>05/10/2/10/243/00</t>
  </si>
  <si>
    <t>SWIMMING POOL FEES</t>
  </si>
  <si>
    <t>05/10/2/10/251/00</t>
  </si>
  <si>
    <t>TRAFFIC FINES</t>
  </si>
  <si>
    <t>05/10/2/10/257/00</t>
  </si>
  <si>
    <t>TRAINING COURSES</t>
  </si>
  <si>
    <t>05/10/2/10/999/00</t>
  </si>
  <si>
    <t>05/10/2/99/999/00</t>
  </si>
  <si>
    <t>0610</t>
  </si>
  <si>
    <t>06/10/1/01/101/00</t>
  </si>
  <si>
    <t>06/10/1/01/103/00</t>
  </si>
  <si>
    <t>06/10/1/01/104/00</t>
  </si>
  <si>
    <t>06/10/1/01/105/00</t>
  </si>
  <si>
    <t>06/10/1/01/106/00</t>
  </si>
  <si>
    <t>06/10/1/01/107/00</t>
  </si>
  <si>
    <t>06/10/1/01/108/00</t>
  </si>
  <si>
    <t>06/10/1/01/109/00</t>
  </si>
  <si>
    <t>06/10/1/01/111/00</t>
  </si>
  <si>
    <t>06/10/1/01/112/00</t>
  </si>
  <si>
    <t>06/10/1/01/113/00</t>
  </si>
  <si>
    <t>06/10/1/01/114/00</t>
  </si>
  <si>
    <t>06/10/1/01/999/00</t>
  </si>
  <si>
    <t>06/10/1/02/000/00</t>
  </si>
  <si>
    <t>06/10/1/02/001/00</t>
  </si>
  <si>
    <t>06/10/1/02/010/00</t>
  </si>
  <si>
    <t>06/10/1/02/011/00</t>
  </si>
  <si>
    <t>06/10/1/02/017/00</t>
  </si>
  <si>
    <t>CHEMICALS/DISINFECTANTS</t>
  </si>
  <si>
    <t>06/10/1/02/029/00</t>
  </si>
  <si>
    <t>06/10/1/02/033/00</t>
  </si>
  <si>
    <t>06/10/1/02/037/00</t>
  </si>
  <si>
    <t>06/10/1/02/041/00</t>
  </si>
  <si>
    <t>06/10/1/02/057/00</t>
  </si>
  <si>
    <t>06/10/1/02/058/00</t>
  </si>
  <si>
    <t>DIESEL</t>
  </si>
  <si>
    <t>06/10/1/02/061/00</t>
  </si>
  <si>
    <t>GARBAGE DRUMS</t>
  </si>
  <si>
    <t>06/10/1/02/085/00</t>
  </si>
  <si>
    <t>06/10/1/02/093/00</t>
  </si>
  <si>
    <t>06/10/1/02/097/00</t>
  </si>
  <si>
    <t>700</t>
  </si>
  <si>
    <t>06/10/1/02/113/00</t>
  </si>
  <si>
    <t>06/10/1/02/121/00</t>
  </si>
  <si>
    <t>REFUSE BAGS</t>
  </si>
  <si>
    <t>06/10/1/02/137/00</t>
  </si>
  <si>
    <t>06/10/1/02/145/00</t>
  </si>
  <si>
    <t>06/10/1/02/999/00</t>
  </si>
  <si>
    <t>06/10/1/03/000/00</t>
  </si>
  <si>
    <t>06/10/1/03/401/00</t>
  </si>
  <si>
    <t>2 WAY RADIOS</t>
  </si>
  <si>
    <t>06/10/1/03/405/00</t>
  </si>
  <si>
    <t>MUNICIPAL BUILDINGS</t>
  </si>
  <si>
    <t>06/10/1/03/410/00</t>
  </si>
  <si>
    <t>ABLUTION FACILITIES</t>
  </si>
  <si>
    <t>06/10/1/03/413/00</t>
  </si>
  <si>
    <t>CEMETERY AND PARKS</t>
  </si>
  <si>
    <t>06/10/1/03/421/00</t>
  </si>
  <si>
    <t>DUMPING SITE</t>
  </si>
  <si>
    <t>06/10/1/03/433/00</t>
  </si>
  <si>
    <t>06/10/1/03/441/00</t>
  </si>
  <si>
    <t>LANDING STRIP</t>
  </si>
  <si>
    <t>06/10/1/03/445/00</t>
  </si>
  <si>
    <t>06/10/1/03/449/00</t>
  </si>
  <si>
    <t>PUBLIC TOILETS</t>
  </si>
  <si>
    <t>06/10/1/03/458/00</t>
  </si>
  <si>
    <t>STREETS &amp; PAVEMENTS</t>
  </si>
  <si>
    <t>06/10/1/03/469/00</t>
  </si>
  <si>
    <t>TAXI RANK</t>
  </si>
  <si>
    <t>06/10/1/03/473/00</t>
  </si>
  <si>
    <t>TOOLS AND EQUIPMENT</t>
  </si>
  <si>
    <t>06/10/1/03/477/00</t>
  </si>
  <si>
    <t>06/10/1/03/999/00</t>
  </si>
  <si>
    <t>06/10/1/04/000/00</t>
  </si>
  <si>
    <t>06/10/1/04/005/00</t>
  </si>
  <si>
    <t>COMPRESSOR</t>
  </si>
  <si>
    <t>06/10/1/04/013/00</t>
  </si>
  <si>
    <t>BRUSH CUTTER</t>
  </si>
  <si>
    <t>06/10/1/04/027/00</t>
  </si>
  <si>
    <t>COMPECTING ROLLER</t>
  </si>
  <si>
    <t>06/10/1/04/032/00</t>
  </si>
  <si>
    <t>DEEPER TRUCK</t>
  </si>
  <si>
    <t>06/10/1/04/034/00</t>
  </si>
  <si>
    <t>PRESUCHOOLS</t>
  </si>
  <si>
    <t>06/10/1/04/037/00</t>
  </si>
  <si>
    <t>WATERTUNCKER</t>
  </si>
  <si>
    <t>06/10/1/04/045/00</t>
  </si>
  <si>
    <t>06/10/1/04/050/00</t>
  </si>
  <si>
    <t>ABLUTION FACILITIES : WORKSHOP</t>
  </si>
  <si>
    <t>06/10/1/04/068/00</t>
  </si>
  <si>
    <t>LAWN MOWER</t>
  </si>
  <si>
    <t>06/10/1/04/999/00</t>
  </si>
  <si>
    <t>06/10/1/06/000/00</t>
  </si>
  <si>
    <t>06/10/1/06/614/00</t>
  </si>
  <si>
    <t>SEWERAGE TRUCK LEASE</t>
  </si>
  <si>
    <t>06/10/1/06/999/00</t>
  </si>
  <si>
    <t>06/10/1/08/999/00</t>
  </si>
  <si>
    <t>06/10/1/99/999/00</t>
  </si>
  <si>
    <t>06/10/2/10/000/00</t>
  </si>
  <si>
    <t>06/10/2/10/118/00</t>
  </si>
  <si>
    <t>BUILDING PLAN FEES</t>
  </si>
  <si>
    <t>06/10/2/10/140/00</t>
  </si>
  <si>
    <t>06/10/2/10/144/00</t>
  </si>
  <si>
    <t>LANDING FEES</t>
  </si>
  <si>
    <t>06/10/2/10/198/00</t>
  </si>
  <si>
    <t>REFUSE GARDEN</t>
  </si>
  <si>
    <t>06/10/2/10/199/00</t>
  </si>
  <si>
    <t>REFUSE DOMESTIC</t>
  </si>
  <si>
    <t>06/10/2/10/200/00</t>
  </si>
  <si>
    <t>REFUSE INDUSTRIAL</t>
  </si>
  <si>
    <t>06/10/2/10/241/00</t>
  </si>
  <si>
    <t>SEWERAGE REMOVAL</t>
  </si>
  <si>
    <t>06/10/2/10/242/00</t>
  </si>
  <si>
    <t>MIG</t>
  </si>
  <si>
    <t>06/10/2/10/243/00</t>
  </si>
  <si>
    <t>-439</t>
  </si>
  <si>
    <t>06/10/2/10/244/00</t>
  </si>
  <si>
    <t>STREET VENDORS</t>
  </si>
  <si>
    <t>06/10/2/10/245/00</t>
  </si>
  <si>
    <t>RENTAL TRACTORS</t>
  </si>
  <si>
    <t>06/10/2/10/999/00</t>
  </si>
  <si>
    <t>06/10/2/99/999/00</t>
  </si>
  <si>
    <t>0620</t>
  </si>
  <si>
    <t>ELECTRICITY</t>
  </si>
  <si>
    <t>06/20/1/01/101/00</t>
  </si>
  <si>
    <t>06/20/1/01/103/00</t>
  </si>
  <si>
    <t>06/20/1/01/104/00</t>
  </si>
  <si>
    <t>06/20/1/01/105/00</t>
  </si>
  <si>
    <t>06/20/1/01/106/00</t>
  </si>
  <si>
    <t>06/20/1/01/107/00</t>
  </si>
  <si>
    <t>06/20/1/01/108/00</t>
  </si>
  <si>
    <t>06/20/1/01/111/00</t>
  </si>
  <si>
    <t>06/20/1/01/112/00</t>
  </si>
  <si>
    <t>06/20/1/01/113/00</t>
  </si>
  <si>
    <t>06/20/1/01/999/00</t>
  </si>
  <si>
    <t>06/20/1/02/000/00</t>
  </si>
  <si>
    <t>06/20/1/02/000/10</t>
  </si>
  <si>
    <t>BULK ELECTRIC PURCHASES</t>
  </si>
  <si>
    <t>06/20/1/02/000/20</t>
  </si>
  <si>
    <t>ELECTRIC PURCHASES</t>
  </si>
  <si>
    <t>06/20/1/02/000/30</t>
  </si>
  <si>
    <t>SUB TOTAL: ELECTRIC PURCHASES</t>
  </si>
  <si>
    <t>06/20/1/02/105/00</t>
  </si>
  <si>
    <t>NEW CONNECTIONS</t>
  </si>
  <si>
    <t>06/20/1/02/148/00</t>
  </si>
  <si>
    <t>PREPAID METERS</t>
  </si>
  <si>
    <t>FREE BASIC ELECTRICITY</t>
  </si>
  <si>
    <t>06/20/1/02/999/00</t>
  </si>
  <si>
    <t>06/20/1/03/000/00</t>
  </si>
  <si>
    <t>06/20/1/03/425/00</t>
  </si>
  <si>
    <t>ELECTRICITY MAITENANCE</t>
  </si>
  <si>
    <t>06/20/1/03/445/00</t>
  </si>
  <si>
    <t>06/20/1/03/457/00</t>
  </si>
  <si>
    <t>SERVICE CONTRACT</t>
  </si>
  <si>
    <t>06/20/1/03/461/00</t>
  </si>
  <si>
    <t>STREETLIGHTS</t>
  </si>
  <si>
    <t>06/20/1/03/999/00</t>
  </si>
  <si>
    <t>06/20/1/04/000/00</t>
  </si>
  <si>
    <t>06/20/1/04/023/00</t>
  </si>
  <si>
    <t>ELECTRIFICATION</t>
  </si>
  <si>
    <t>06/20/1/04/040/00</t>
  </si>
  <si>
    <t>NEW CONNECTIONS : ELECTRICITY</t>
  </si>
  <si>
    <t>06/20/1/04/041/00</t>
  </si>
  <si>
    <t>TRANSFORMERS</t>
  </si>
  <si>
    <t>06/20/1/04/105/00</t>
  </si>
  <si>
    <t>NEW STREETLIGHTS</t>
  </si>
  <si>
    <t>06/20/1/04/125/00</t>
  </si>
  <si>
    <t>SUBSTATION</t>
  </si>
  <si>
    <t>06/20/1/04/999/00</t>
  </si>
  <si>
    <t>06/20/1/08/999/00</t>
  </si>
  <si>
    <t>06/20/1/99/999/00</t>
  </si>
  <si>
    <t>06/20/2/10/000/00</t>
  </si>
  <si>
    <t>06/20/2/10/107/00</t>
  </si>
  <si>
    <t>BASIC LEVIES</t>
  </si>
  <si>
    <t>06/20/2/10/137/00</t>
  </si>
  <si>
    <t>ELECTRICITY SALES</t>
  </si>
  <si>
    <t>06/20/2/10/173/00</t>
  </si>
  <si>
    <t>06/20/2/10/197/00</t>
  </si>
  <si>
    <t>RE-CONNECTIONS</t>
  </si>
  <si>
    <t>06/20/2/10/239/00</t>
  </si>
  <si>
    <t>SERVICE LEVIES</t>
  </si>
  <si>
    <t>FREE BASIC WATER</t>
  </si>
  <si>
    <t>06/20/2/10/500/00</t>
  </si>
  <si>
    <t>06/20/2/10/999/00</t>
  </si>
  <si>
    <t>06/20/2/99/999/00</t>
  </si>
  <si>
    <t>0630</t>
  </si>
  <si>
    <t>WATER</t>
  </si>
  <si>
    <t>06/30/1/01/101/00</t>
  </si>
  <si>
    <t>06/30/1/01/103/00</t>
  </si>
  <si>
    <t>06/30/1/01/104/00</t>
  </si>
  <si>
    <t>06/30/1/01/105/00</t>
  </si>
  <si>
    <t>06/30/1/01/106/00</t>
  </si>
  <si>
    <t>06/30/1/01/107/00</t>
  </si>
  <si>
    <t>06/30/1/01/108/00</t>
  </si>
  <si>
    <t>06/30/1/01/111/00</t>
  </si>
  <si>
    <t>06/30/1/01/112/00</t>
  </si>
  <si>
    <t>06/30/1/01/113/00</t>
  </si>
  <si>
    <t>06/30/1/01/999/00</t>
  </si>
  <si>
    <t>06/30/1/02/000/00</t>
  </si>
  <si>
    <t>06/30/1/02/001/00</t>
  </si>
  <si>
    <t xml:space="preserve"> PRINTING AND STATIONERY</t>
  </si>
  <si>
    <t>06/30/1/02/029/00</t>
  </si>
  <si>
    <t>06/30/1/02/157/00</t>
  </si>
  <si>
    <t>WATERMETERS</t>
  </si>
  <si>
    <t>06/30/1/02/999/00</t>
  </si>
  <si>
    <t>06/30/1/03/000/00</t>
  </si>
  <si>
    <t>06/30/1/03/429/00</t>
  </si>
  <si>
    <t>EQUIPMENT</t>
  </si>
  <si>
    <t>06/30/1/03/485/00</t>
  </si>
  <si>
    <t>WATER MAITENANCE</t>
  </si>
  <si>
    <t>06/30/1/03/999/00</t>
  </si>
  <si>
    <t>06/30/1/04/000/00</t>
  </si>
  <si>
    <t>06/30/1/04/024/00</t>
  </si>
  <si>
    <t>COST RECOVERY</t>
  </si>
  <si>
    <t>06/30/1/04/999/00</t>
  </si>
  <si>
    <t>06/30/1/08/999/00</t>
  </si>
  <si>
    <t>06/30/1/99/999/00</t>
  </si>
  <si>
    <t>06/30/2/10/000/00</t>
  </si>
  <si>
    <t>06/30/2/10/107/00</t>
  </si>
  <si>
    <t>06/30/2/10/173/00</t>
  </si>
  <si>
    <t>06/30/2/10/191/00</t>
  </si>
  <si>
    <t>PIPELINE LEVIES</t>
  </si>
  <si>
    <t>06/30/2/10/197/00</t>
  </si>
  <si>
    <t>06/30/2/10/263/00</t>
  </si>
  <si>
    <t>WATER SALES</t>
  </si>
  <si>
    <t>06/30/2/10/265/00</t>
  </si>
  <si>
    <t>SUB TOTAL: WATER SALES</t>
  </si>
  <si>
    <t>06/30/2/10/500/00</t>
  </si>
  <si>
    <t>06/30/2/10/999/00</t>
  </si>
  <si>
    <t>06/30/2/99/999/00</t>
  </si>
  <si>
    <t>DRAFT CAPITAL BUDGET 2008/2009</t>
  </si>
  <si>
    <t>ACTUAL TO DATE</t>
  </si>
  <si>
    <t>BUDGET &amp; TREAUSURY</t>
  </si>
  <si>
    <t>Intergrated Asset Management System</t>
  </si>
  <si>
    <t>Revenue Enhancement Strategy</t>
  </si>
  <si>
    <t>Perfomance Management System</t>
  </si>
  <si>
    <t>Integrated HR Development Strategy</t>
  </si>
  <si>
    <t>IT Master System</t>
  </si>
  <si>
    <t>Review of skills Development Plan</t>
  </si>
  <si>
    <t>Fleet Monitoring System</t>
  </si>
  <si>
    <t>By-Laws</t>
  </si>
  <si>
    <t>Internal Audit System</t>
  </si>
  <si>
    <t>Electronic Security System</t>
  </si>
  <si>
    <t>Indegenous Food Processing</t>
  </si>
  <si>
    <t>Tomato Processing Plant</t>
  </si>
  <si>
    <t>Mineral Scanning</t>
  </si>
  <si>
    <t>Agricultural Market</t>
  </si>
  <si>
    <t>Township Establishment Dendron Extension 6</t>
  </si>
  <si>
    <t>Township Establishment Dendron Extension 7</t>
  </si>
  <si>
    <t>Ramokgopa Eisleben Gravel to Tar road</t>
  </si>
  <si>
    <t>Mohodi Road Projects</t>
  </si>
  <si>
    <t>Mohodi Community Hall</t>
  </si>
  <si>
    <t>Mogwadi Community Hall</t>
  </si>
  <si>
    <t>Eisleben Community Hall</t>
  </si>
  <si>
    <t>Mogwadi Ext. 3 Paving Project</t>
  </si>
  <si>
    <t>Morebeng &amp; Capricorn Park Highmast</t>
  </si>
  <si>
    <t xml:space="preserve">Matipana to Madikana gravel to tar road  </t>
  </si>
  <si>
    <t>Mogwadi Highmast</t>
  </si>
  <si>
    <t>Mohodi Highmast</t>
  </si>
  <si>
    <t>Construction of Mogwadi municipal offices</t>
  </si>
  <si>
    <t>Extension of Mogwadi Municipal offices</t>
  </si>
  <si>
    <t>Botlokwa Multi purpose centre</t>
  </si>
  <si>
    <t>Mohodi stadium</t>
  </si>
  <si>
    <t xml:space="preserve">PMU </t>
  </si>
  <si>
    <t>Mohodi multipurpose centre</t>
  </si>
  <si>
    <t>N1 Municipal offices</t>
  </si>
  <si>
    <t>TOTAL CAPITAL BUDGET</t>
  </si>
  <si>
    <t>MSIG</t>
  </si>
  <si>
    <t>ANNUAL BUDGET</t>
  </si>
  <si>
    <t>ADJUSTED BUDGET</t>
  </si>
  <si>
    <t>SOURCE OF FINANCE</t>
  </si>
  <si>
    <t>MLM/DPLG</t>
  </si>
  <si>
    <t>MLM</t>
  </si>
  <si>
    <t>MSIG/MLM</t>
  </si>
  <si>
    <t>MIG/MLM</t>
  </si>
  <si>
    <t>Ramokgopa Park</t>
  </si>
  <si>
    <t>Construction of palisade fence sekgosese traffic station</t>
  </si>
  <si>
    <t>MLM/CDM</t>
  </si>
  <si>
    <t>Mogwadi Traffic Road projects</t>
  </si>
  <si>
    <t>Legkraal to Makgato road gravel to tar road</t>
  </si>
  <si>
    <t>7X Cleaners</t>
  </si>
  <si>
    <t>10x Examiners</t>
  </si>
  <si>
    <t>Produce of newsletter</t>
  </si>
  <si>
    <t>General ward meeting</t>
  </si>
  <si>
    <t>MANICIPAL MANAGER'S OFFICE</t>
  </si>
  <si>
    <t>Employee reward system</t>
  </si>
  <si>
    <t>None</t>
  </si>
  <si>
    <t>Job descriptions</t>
  </si>
  <si>
    <t>completed in december</t>
  </si>
  <si>
    <t>Work skills plan</t>
  </si>
  <si>
    <t>In place</t>
  </si>
  <si>
    <t>Poverty Reduction</t>
  </si>
  <si>
    <t>No. of project</t>
  </si>
  <si>
    <t>New community halls</t>
  </si>
  <si>
    <t>New forums</t>
  </si>
  <si>
    <t>sports event</t>
  </si>
  <si>
    <t>Arts event</t>
  </si>
  <si>
    <t>Environmental Management Programmes/plans</t>
  </si>
  <si>
    <t>Transport Management</t>
  </si>
  <si>
    <t>Disaster Management</t>
  </si>
  <si>
    <t>No. of Halls built</t>
  </si>
  <si>
    <t>Sports facilities</t>
  </si>
  <si>
    <t>No. of sports facilities refurbished</t>
  </si>
  <si>
    <t>Educational facilities</t>
  </si>
  <si>
    <t>No. of educational facilities refurbished</t>
  </si>
  <si>
    <t>No. of forums established</t>
  </si>
  <si>
    <t>No. of sports event held</t>
  </si>
  <si>
    <t>No. of Arts event held</t>
  </si>
  <si>
    <t>No. of plans developed</t>
  </si>
  <si>
    <t>No.of plans developed</t>
  </si>
  <si>
    <t>No. of meetings held</t>
  </si>
  <si>
    <t>one newsletter produced in a quarter</t>
  </si>
  <si>
    <t>SURPLUS FROM OPERATING REVENUE</t>
  </si>
  <si>
    <t>Percentage of property valuations disputed</t>
  </si>
  <si>
    <t>No. disputed</t>
  </si>
  <si>
    <t>Percentage of creditors payments on time</t>
  </si>
  <si>
    <t>No.paid on time</t>
  </si>
  <si>
    <t xml:space="preserve">    2007/2008</t>
  </si>
  <si>
    <t>Sustainable services</t>
  </si>
  <si>
    <t>Electricity</t>
  </si>
  <si>
    <t>Water</t>
  </si>
  <si>
    <t>Sanitation</t>
  </si>
  <si>
    <t>Refuse removal</t>
  </si>
  <si>
    <t>Good Governance</t>
  </si>
  <si>
    <t>Law enforcement</t>
  </si>
  <si>
    <t xml:space="preserve">Interest </t>
  </si>
  <si>
    <t>Government grants</t>
  </si>
  <si>
    <t>TOTAL OPERATING REVENUE</t>
  </si>
  <si>
    <t>Factory</t>
  </si>
  <si>
    <t>market</t>
  </si>
  <si>
    <t>Township</t>
  </si>
  <si>
    <t>Economic Development</t>
  </si>
  <si>
    <t>Mixed-Land users</t>
  </si>
  <si>
    <t>Infrastructure</t>
  </si>
  <si>
    <t>Tarred road</t>
  </si>
  <si>
    <t>upgraded road</t>
  </si>
  <si>
    <t>Community Services</t>
  </si>
  <si>
    <t>Community Facilities</t>
  </si>
  <si>
    <t>Community hall</t>
  </si>
  <si>
    <t>Paved road</t>
  </si>
  <si>
    <t>Lighting</t>
  </si>
  <si>
    <t>Highmast lights</t>
  </si>
  <si>
    <t>Extended Offices</t>
  </si>
  <si>
    <t>Multipurpose Centre</t>
  </si>
  <si>
    <t>Complete stadium</t>
  </si>
  <si>
    <t>Gazetted by-laws</t>
  </si>
  <si>
    <t>Fleet monitoring</t>
  </si>
  <si>
    <t>Fleet monitoring system</t>
  </si>
  <si>
    <t>Skills development</t>
  </si>
  <si>
    <t>Skills development plan</t>
  </si>
  <si>
    <t xml:space="preserve">Information </t>
  </si>
  <si>
    <t>IT master system</t>
  </si>
  <si>
    <t>Management</t>
  </si>
  <si>
    <t>HR  management strategy</t>
  </si>
  <si>
    <t>Perfomance management  system</t>
  </si>
  <si>
    <t>Property rate</t>
  </si>
  <si>
    <t>Mayor's Office</t>
  </si>
  <si>
    <t>Municipal Manager's office</t>
  </si>
  <si>
    <t>Budget &amp; Treasury</t>
  </si>
  <si>
    <t>Corporate Servicess</t>
  </si>
  <si>
    <t>Planning &amp; Economic Development</t>
  </si>
  <si>
    <t>Technical services</t>
  </si>
  <si>
    <t>Finanncial Management</t>
  </si>
  <si>
    <t>Communication</t>
  </si>
  <si>
    <t>Administration&amp; Human resource</t>
  </si>
  <si>
    <t>IDP process &amp; Internal audit</t>
  </si>
  <si>
    <t>Local economic development</t>
  </si>
  <si>
    <t>Community facilities</t>
  </si>
  <si>
    <t>Infrastructure,Electricity &amp; Water</t>
  </si>
  <si>
    <t>TOTAL OPERATING EXPENDITURE</t>
  </si>
  <si>
    <t>SUMMARY OF BUDGETED STATEMENT OF FINANCIAL PERFOMANCE</t>
  </si>
  <si>
    <t>TOTAL CAPITAL EXPENDITURE</t>
  </si>
  <si>
    <t>Equitable share</t>
  </si>
  <si>
    <t>FMG</t>
  </si>
  <si>
    <t>CDM funding</t>
  </si>
  <si>
    <t>GRANTS</t>
  </si>
  <si>
    <t>TRADING SERVICES</t>
  </si>
  <si>
    <t>Water sales</t>
  </si>
  <si>
    <t>Electricity sales</t>
  </si>
  <si>
    <t>ECONOMIC SERVICES</t>
  </si>
  <si>
    <t>Traffic fines</t>
  </si>
  <si>
    <t>Other service charges</t>
  </si>
  <si>
    <t>OPERATING INCOME</t>
  </si>
  <si>
    <t>Councillors allowances</t>
  </si>
  <si>
    <t>Repairs and maintenance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</si>
</sst>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_ ;_ * \-#,##0.0_ ;_ * &quot;-&quot;?_ ;_ @_ "/>
    <numFmt numFmtId="177" formatCode="0.0%"/>
    <numFmt numFmtId="178" formatCode="[$-1C09]dd\ mmmm\ yyyy"/>
    <numFmt numFmtId="179" formatCode="_(* #,##0_);_(* \(#,##0\);_(* &quot;-&quot;??_);_(@_)"/>
    <numFmt numFmtId="180" formatCode="_ * #,##0.000_ ;_ * \-#,##0.000_ ;_ * &quot;-&quot;??_ ;_ @_ "/>
    <numFmt numFmtId="181" formatCode="_ * #,##0_ ;_ * \-#,##0_ ;_ * &quot;-&quot;??_ ;_ @_ "/>
    <numFmt numFmtId="182" formatCode="[$-409]hh:mm:ss\ AM/PM"/>
  </numFmts>
  <fonts count="49">
    <font>
      <sz val="11"/>
      <color indexed="8"/>
      <name val="Calibri"/>
      <family val="2"/>
    </font>
    <font>
      <sz val="16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2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1"/>
      <color indexed="8"/>
      <name val="Calibri"/>
      <family val="2"/>
    </font>
    <font>
      <b/>
      <sz val="21"/>
      <color indexed="8"/>
      <name val="Tahoma"/>
      <family val="2"/>
    </font>
    <font>
      <b/>
      <sz val="2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22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9" fontId="3" fillId="0" borderId="18" xfId="0" applyNumberFormat="1" applyFont="1" applyBorder="1" applyAlignment="1">
      <alignment/>
    </xf>
    <xf numFmtId="169" fontId="3" fillId="0" borderId="19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169" fontId="3" fillId="0" borderId="21" xfId="0" applyNumberFormat="1" applyFont="1" applyBorder="1" applyAlignment="1">
      <alignment/>
    </xf>
    <xf numFmtId="169" fontId="2" fillId="0" borderId="21" xfId="0" applyNumberFormat="1" applyFont="1" applyBorder="1" applyAlignment="1">
      <alignment/>
    </xf>
    <xf numFmtId="169" fontId="3" fillId="0" borderId="22" xfId="0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169" fontId="3" fillId="0" borderId="2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169" fontId="6" fillId="0" borderId="20" xfId="0" applyNumberFormat="1" applyFont="1" applyBorder="1" applyAlignment="1">
      <alignment/>
    </xf>
    <xf numFmtId="171" fontId="1" fillId="0" borderId="20" xfId="42" applyFont="1" applyBorder="1" applyAlignment="1">
      <alignment/>
    </xf>
    <xf numFmtId="169" fontId="5" fillId="0" borderId="2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169" fontId="2" fillId="0" borderId="18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Alignment="1">
      <alignment/>
    </xf>
    <xf numFmtId="0" fontId="10" fillId="0" borderId="25" xfId="0" applyFont="1" applyBorder="1" applyAlignment="1">
      <alignment/>
    </xf>
    <xf numFmtId="169" fontId="10" fillId="0" borderId="2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169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169" fontId="10" fillId="0" borderId="19" xfId="0" applyNumberFormat="1" applyFont="1" applyBorder="1" applyAlignment="1">
      <alignment/>
    </xf>
    <xf numFmtId="169" fontId="9" fillId="0" borderId="2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0" xfId="0" applyFont="1" applyAlignment="1">
      <alignment horizontal="left" indent="5"/>
    </xf>
    <xf numFmtId="0" fontId="11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13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9" fontId="14" fillId="24" borderId="0" xfId="42" applyNumberFormat="1" applyFont="1" applyFill="1" applyAlignment="1">
      <alignment/>
    </xf>
    <xf numFmtId="169" fontId="15" fillId="0" borderId="0" xfId="42" applyNumberFormat="1" applyFont="1" applyAlignment="1">
      <alignment/>
    </xf>
    <xf numFmtId="169" fontId="13" fillId="0" borderId="15" xfId="0" applyNumberFormat="1" applyFont="1" applyBorder="1" applyAlignment="1">
      <alignment/>
    </xf>
    <xf numFmtId="169" fontId="13" fillId="0" borderId="15" xfId="42" applyNumberFormat="1" applyFont="1" applyBorder="1" applyAlignment="1">
      <alignment/>
    </xf>
    <xf numFmtId="169" fontId="13" fillId="0" borderId="23" xfId="42" applyNumberFormat="1" applyFont="1" applyBorder="1" applyAlignment="1">
      <alignment/>
    </xf>
    <xf numFmtId="169" fontId="11" fillId="24" borderId="23" xfId="42" applyNumberFormat="1" applyFont="1" applyFill="1" applyBorder="1" applyAlignment="1">
      <alignment/>
    </xf>
    <xf numFmtId="0" fontId="13" fillId="0" borderId="17" xfId="0" applyNumberFormat="1" applyFont="1" applyBorder="1" applyAlignment="1">
      <alignment/>
    </xf>
    <xf numFmtId="0" fontId="13" fillId="0" borderId="17" xfId="42" applyNumberFormat="1" applyFont="1" applyBorder="1" applyAlignment="1">
      <alignment/>
    </xf>
    <xf numFmtId="0" fontId="13" fillId="0" borderId="27" xfId="42" applyNumberFormat="1" applyFont="1" applyBorder="1" applyAlignment="1">
      <alignment/>
    </xf>
    <xf numFmtId="0" fontId="11" fillId="24" borderId="27" xfId="42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169" fontId="12" fillId="0" borderId="25" xfId="0" applyNumberFormat="1" applyFont="1" applyBorder="1" applyAlignment="1">
      <alignment/>
    </xf>
    <xf numFmtId="169" fontId="13" fillId="0" borderId="25" xfId="0" applyNumberFormat="1" applyFont="1" applyBorder="1" applyAlignment="1">
      <alignment/>
    </xf>
    <xf numFmtId="169" fontId="12" fillId="0" borderId="25" xfId="42" applyNumberFormat="1" applyFont="1" applyBorder="1" applyAlignment="1">
      <alignment/>
    </xf>
    <xf numFmtId="169" fontId="12" fillId="0" borderId="32" xfId="42" applyNumberFormat="1" applyFont="1" applyBorder="1" applyAlignment="1">
      <alignment/>
    </xf>
    <xf numFmtId="169" fontId="14" fillId="24" borderId="32" xfId="42" applyNumberFormat="1" applyFont="1" applyFill="1" applyBorder="1" applyAlignment="1">
      <alignment/>
    </xf>
    <xf numFmtId="169" fontId="12" fillId="0" borderId="18" xfId="0" applyNumberFormat="1" applyFont="1" applyBorder="1" applyAlignment="1">
      <alignment/>
    </xf>
    <xf numFmtId="169" fontId="12" fillId="0" borderId="18" xfId="42" applyNumberFormat="1" applyFont="1" applyBorder="1" applyAlignment="1">
      <alignment/>
    </xf>
    <xf numFmtId="9" fontId="12" fillId="0" borderId="18" xfId="42" applyNumberFormat="1" applyFont="1" applyBorder="1" applyAlignment="1">
      <alignment/>
    </xf>
    <xf numFmtId="169" fontId="12" fillId="0" borderId="30" xfId="42" applyNumberFormat="1" applyFont="1" applyBorder="1" applyAlignment="1">
      <alignment/>
    </xf>
    <xf numFmtId="169" fontId="14" fillId="24" borderId="30" xfId="42" applyNumberFormat="1" applyFont="1" applyFill="1" applyBorder="1" applyAlignment="1">
      <alignment/>
    </xf>
    <xf numFmtId="169" fontId="12" fillId="24" borderId="18" xfId="42" applyNumberFormat="1" applyFont="1" applyFill="1" applyBorder="1" applyAlignment="1">
      <alignment/>
    </xf>
    <xf numFmtId="9" fontId="12" fillId="24" borderId="18" xfId="42" applyNumberFormat="1" applyFont="1" applyFill="1" applyBorder="1" applyAlignment="1">
      <alignment/>
    </xf>
    <xf numFmtId="169" fontId="12" fillId="24" borderId="18" xfId="0" applyNumberFormat="1" applyFont="1" applyFill="1" applyBorder="1" applyAlignment="1">
      <alignment/>
    </xf>
    <xf numFmtId="169" fontId="12" fillId="24" borderId="30" xfId="42" applyNumberFormat="1" applyFont="1" applyFill="1" applyBorder="1" applyAlignment="1">
      <alignment/>
    </xf>
    <xf numFmtId="169" fontId="12" fillId="24" borderId="0" xfId="0" applyNumberFormat="1" applyFont="1" applyFill="1" applyAlignment="1">
      <alignment/>
    </xf>
    <xf numFmtId="169" fontId="13" fillId="0" borderId="18" xfId="0" applyNumberFormat="1" applyFont="1" applyBorder="1" applyAlignment="1">
      <alignment/>
    </xf>
    <xf numFmtId="9" fontId="12" fillId="0" borderId="18" xfId="0" applyNumberFormat="1" applyFont="1" applyBorder="1" applyAlignment="1">
      <alignment/>
    </xf>
    <xf numFmtId="169" fontId="13" fillId="0" borderId="30" xfId="0" applyNumberFormat="1" applyFont="1" applyBorder="1" applyAlignment="1">
      <alignment/>
    </xf>
    <xf numFmtId="169" fontId="11" fillId="24" borderId="30" xfId="0" applyNumberFormat="1" applyFont="1" applyFill="1" applyBorder="1" applyAlignment="1">
      <alignment/>
    </xf>
    <xf numFmtId="169" fontId="12" fillId="0" borderId="30" xfId="0" applyNumberFormat="1" applyFont="1" applyBorder="1" applyAlignment="1">
      <alignment/>
    </xf>
    <xf numFmtId="169" fontId="14" fillId="24" borderId="30" xfId="0" applyNumberFormat="1" applyFont="1" applyFill="1" applyBorder="1" applyAlignment="1">
      <alignment/>
    </xf>
    <xf numFmtId="169" fontId="14" fillId="24" borderId="18" xfId="0" applyNumberFormat="1" applyFont="1" applyFill="1" applyBorder="1" applyAlignment="1">
      <alignment/>
    </xf>
    <xf numFmtId="169" fontId="14" fillId="24" borderId="18" xfId="42" applyNumberFormat="1" applyFont="1" applyFill="1" applyBorder="1" applyAlignment="1">
      <alignment/>
    </xf>
    <xf numFmtId="169" fontId="14" fillId="24" borderId="0" xfId="0" applyNumberFormat="1" applyFont="1" applyFill="1" applyAlignment="1">
      <alignment/>
    </xf>
    <xf numFmtId="169" fontId="12" fillId="0" borderId="19" xfId="0" applyNumberFormat="1" applyFont="1" applyBorder="1" applyAlignment="1">
      <alignment/>
    </xf>
    <xf numFmtId="169" fontId="13" fillId="0" borderId="19" xfId="0" applyNumberFormat="1" applyFont="1" applyBorder="1" applyAlignment="1">
      <alignment/>
    </xf>
    <xf numFmtId="169" fontId="11" fillId="24" borderId="19" xfId="0" applyNumberFormat="1" applyFont="1" applyFill="1" applyBorder="1" applyAlignment="1">
      <alignment/>
    </xf>
    <xf numFmtId="169" fontId="12" fillId="0" borderId="21" xfId="0" applyNumberFormat="1" applyFont="1" applyBorder="1" applyAlignment="1">
      <alignment/>
    </xf>
    <xf numFmtId="169" fontId="13" fillId="0" borderId="21" xfId="0" applyNumberFormat="1" applyFont="1" applyBorder="1" applyAlignment="1">
      <alignment/>
    </xf>
    <xf numFmtId="169" fontId="12" fillId="0" borderId="0" xfId="42" applyNumberFormat="1" applyFont="1" applyBorder="1" applyAlignment="1">
      <alignment/>
    </xf>
    <xf numFmtId="177" fontId="12" fillId="24" borderId="18" xfId="42" applyNumberFormat="1" applyFont="1" applyFill="1" applyBorder="1" applyAlignment="1">
      <alignment/>
    </xf>
    <xf numFmtId="177" fontId="12" fillId="24" borderId="18" xfId="0" applyNumberFormat="1" applyFont="1" applyFill="1" applyBorder="1" applyAlignment="1">
      <alignment/>
    </xf>
    <xf numFmtId="177" fontId="12" fillId="0" borderId="18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0" xfId="0" applyFont="1" applyAlignment="1">
      <alignment/>
    </xf>
    <xf numFmtId="0" fontId="25" fillId="0" borderId="16" xfId="0" applyFont="1" applyBorder="1" applyAlignment="1">
      <alignment/>
    </xf>
    <xf numFmtId="17" fontId="24" fillId="0" borderId="16" xfId="0" applyNumberFormat="1" applyFont="1" applyBorder="1" applyAlignment="1">
      <alignment/>
    </xf>
    <xf numFmtId="16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4" fillId="0" borderId="17" xfId="0" applyFont="1" applyBorder="1" applyAlignment="1">
      <alignment horizontal="left"/>
    </xf>
    <xf numFmtId="0" fontId="25" fillId="0" borderId="0" xfId="0" applyFont="1" applyAlignment="1">
      <alignment horizontal="left"/>
    </xf>
    <xf numFmtId="169" fontId="24" fillId="0" borderId="16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8" xfId="0" applyFont="1" applyBorder="1" applyAlignment="1">
      <alignment/>
    </xf>
    <xf numFmtId="169" fontId="25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169" fontId="24" fillId="0" borderId="18" xfId="0" applyNumberFormat="1" applyFont="1" applyBorder="1" applyAlignment="1">
      <alignment/>
    </xf>
    <xf numFmtId="0" fontId="25" fillId="0" borderId="33" xfId="0" applyFont="1" applyBorder="1" applyAlignment="1">
      <alignment/>
    </xf>
    <xf numFmtId="169" fontId="25" fillId="0" borderId="33" xfId="0" applyNumberFormat="1" applyFont="1" applyBorder="1" applyAlignment="1">
      <alignment/>
    </xf>
    <xf numFmtId="169" fontId="25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169" fontId="24" fillId="0" borderId="0" xfId="0" applyNumberFormat="1" applyFont="1" applyBorder="1" applyAlignment="1">
      <alignment/>
    </xf>
    <xf numFmtId="169" fontId="25" fillId="0" borderId="15" xfId="0" applyNumberFormat="1" applyFont="1" applyBorder="1" applyAlignment="1">
      <alignment/>
    </xf>
    <xf numFmtId="169" fontId="25" fillId="0" borderId="16" xfId="0" applyNumberFormat="1" applyFont="1" applyBorder="1" applyAlignment="1">
      <alignment/>
    </xf>
    <xf numFmtId="169" fontId="25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wrapText="1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/>
    </xf>
    <xf numFmtId="181" fontId="18" fillId="0" borderId="0" xfId="42" applyNumberFormat="1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15" xfId="0" applyNumberFormat="1" applyFont="1" applyBorder="1" applyAlignment="1">
      <alignment/>
    </xf>
    <xf numFmtId="49" fontId="18" fillId="0" borderId="24" xfId="0" applyNumberFormat="1" applyFont="1" applyBorder="1" applyAlignment="1">
      <alignment/>
    </xf>
    <xf numFmtId="181" fontId="18" fillId="0" borderId="15" xfId="42" applyNumberFormat="1" applyFont="1" applyBorder="1" applyAlignment="1">
      <alignment horizontal="center"/>
    </xf>
    <xf numFmtId="181" fontId="18" fillId="0" borderId="15" xfId="42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24" xfId="0" applyFont="1" applyBorder="1" applyAlignment="1">
      <alignment/>
    </xf>
    <xf numFmtId="49" fontId="18" fillId="0" borderId="16" xfId="0" applyNumberFormat="1" applyFont="1" applyBorder="1" applyAlignment="1">
      <alignment/>
    </xf>
    <xf numFmtId="181" fontId="18" fillId="0" borderId="16" xfId="42" applyNumberFormat="1" applyFont="1" applyBorder="1" applyAlignment="1">
      <alignment horizontal="center"/>
    </xf>
    <xf numFmtId="49" fontId="18" fillId="0" borderId="11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17" xfId="42" applyNumberFormat="1" applyFont="1" applyBorder="1" applyAlignment="1">
      <alignment horizontal="center"/>
    </xf>
    <xf numFmtId="49" fontId="18" fillId="0" borderId="17" xfId="42" applyNumberFormat="1" applyFont="1" applyBorder="1" applyAlignment="1">
      <alignment horizontal="left"/>
    </xf>
    <xf numFmtId="49" fontId="18" fillId="0" borderId="29" xfId="0" applyNumberFormat="1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181" fontId="19" fillId="0" borderId="35" xfId="42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37" xfId="0" applyFont="1" applyBorder="1" applyAlignment="1">
      <alignment/>
    </xf>
    <xf numFmtId="0" fontId="18" fillId="0" borderId="21" xfId="0" applyFont="1" applyBorder="1" applyAlignment="1">
      <alignment/>
    </xf>
    <xf numFmtId="181" fontId="19" fillId="0" borderId="21" xfId="42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39" xfId="0" applyFont="1" applyBorder="1" applyAlignment="1">
      <alignment/>
    </xf>
    <xf numFmtId="169" fontId="19" fillId="0" borderId="18" xfId="42" applyNumberFormat="1" applyFont="1" applyBorder="1" applyAlignment="1">
      <alignment/>
    </xf>
    <xf numFmtId="169" fontId="19" fillId="0" borderId="22" xfId="0" applyNumberFormat="1" applyFont="1" applyBorder="1" applyAlignment="1">
      <alignment/>
    </xf>
    <xf numFmtId="169" fontId="19" fillId="0" borderId="30" xfId="0" applyNumberFormat="1" applyFont="1" applyBorder="1" applyAlignment="1">
      <alignment/>
    </xf>
    <xf numFmtId="49" fontId="19" fillId="0" borderId="16" xfId="0" applyNumberFormat="1" applyFont="1" applyBorder="1" applyAlignment="1">
      <alignment/>
    </xf>
    <xf numFmtId="49" fontId="19" fillId="0" borderId="39" xfId="0" applyNumberFormat="1" applyFont="1" applyBorder="1" applyAlignment="1">
      <alignment/>
    </xf>
    <xf numFmtId="169" fontId="19" fillId="0" borderId="14" xfId="42" applyNumberFormat="1" applyFont="1" applyBorder="1" applyAlignment="1">
      <alignment horizontal="right"/>
    </xf>
    <xf numFmtId="169" fontId="19" fillId="0" borderId="40" xfId="42" applyNumberFormat="1" applyFont="1" applyBorder="1" applyAlignment="1">
      <alignment horizontal="right"/>
    </xf>
    <xf numFmtId="169" fontId="19" fillId="0" borderId="22" xfId="42" applyNumberFormat="1" applyFont="1" applyBorder="1" applyAlignment="1">
      <alignment horizontal="right"/>
    </xf>
    <xf numFmtId="49" fontId="20" fillId="0" borderId="16" xfId="0" applyNumberFormat="1" applyFont="1" applyBorder="1" applyAlignment="1">
      <alignment/>
    </xf>
    <xf numFmtId="49" fontId="20" fillId="0" borderId="39" xfId="0" applyNumberFormat="1" applyFont="1" applyBorder="1" applyAlignment="1">
      <alignment/>
    </xf>
    <xf numFmtId="169" fontId="20" fillId="0" borderId="18" xfId="42" applyNumberFormat="1" applyFont="1" applyBorder="1" applyAlignment="1">
      <alignment/>
    </xf>
    <xf numFmtId="0" fontId="20" fillId="0" borderId="0" xfId="0" applyFont="1" applyBorder="1" applyAlignment="1">
      <alignment/>
    </xf>
    <xf numFmtId="169" fontId="19" fillId="0" borderId="30" xfId="42" applyNumberFormat="1" applyFont="1" applyBorder="1" applyAlignment="1">
      <alignment/>
    </xf>
    <xf numFmtId="49" fontId="18" fillId="0" borderId="25" xfId="0" applyNumberFormat="1" applyFont="1" applyBorder="1" applyAlignment="1">
      <alignment/>
    </xf>
    <xf numFmtId="49" fontId="18" fillId="0" borderId="39" xfId="0" applyNumberFormat="1" applyFont="1" applyBorder="1" applyAlignment="1">
      <alignment/>
    </xf>
    <xf numFmtId="169" fontId="18" fillId="0" borderId="18" xfId="42" applyNumberFormat="1" applyFont="1" applyBorder="1" applyAlignment="1">
      <alignment/>
    </xf>
    <xf numFmtId="169" fontId="18" fillId="0" borderId="30" xfId="42" applyNumberFormat="1" applyFont="1" applyBorder="1" applyAlignment="1">
      <alignment/>
    </xf>
    <xf numFmtId="49" fontId="18" fillId="0" borderId="18" xfId="0" applyNumberFormat="1" applyFont="1" applyBorder="1" applyAlignment="1">
      <alignment/>
    </xf>
    <xf numFmtId="169" fontId="18" fillId="0" borderId="16" xfId="42" applyNumberFormat="1" applyFont="1" applyBorder="1" applyAlignment="1">
      <alignment/>
    </xf>
    <xf numFmtId="169" fontId="18" fillId="0" borderId="11" xfId="42" applyNumberFormat="1" applyFont="1" applyBorder="1" applyAlignment="1">
      <alignment horizontal="right"/>
    </xf>
    <xf numFmtId="169" fontId="18" fillId="0" borderId="26" xfId="0" applyNumberFormat="1" applyFont="1" applyBorder="1" applyAlignment="1">
      <alignment/>
    </xf>
    <xf numFmtId="169" fontId="18" fillId="0" borderId="16" xfId="0" applyNumberFormat="1" applyFont="1" applyBorder="1" applyAlignment="1">
      <alignment/>
    </xf>
    <xf numFmtId="169" fontId="18" fillId="0" borderId="22" xfId="0" applyNumberFormat="1" applyFont="1" applyBorder="1" applyAlignment="1">
      <alignment horizontal="right"/>
    </xf>
    <xf numFmtId="169" fontId="18" fillId="0" borderId="30" xfId="0" applyNumberFormat="1" applyFont="1" applyBorder="1" applyAlignment="1">
      <alignment/>
    </xf>
    <xf numFmtId="169" fontId="18" fillId="0" borderId="18" xfId="0" applyNumberFormat="1" applyFont="1" applyBorder="1" applyAlignment="1">
      <alignment/>
    </xf>
    <xf numFmtId="49" fontId="19" fillId="0" borderId="18" xfId="0" applyNumberFormat="1" applyFont="1" applyBorder="1" applyAlignment="1">
      <alignment/>
    </xf>
    <xf numFmtId="169" fontId="19" fillId="0" borderId="22" xfId="46" applyNumberFormat="1" applyFont="1" applyBorder="1" applyAlignment="1">
      <alignment horizontal="right"/>
    </xf>
    <xf numFmtId="169" fontId="19" fillId="0" borderId="18" xfId="0" applyNumberFormat="1" applyFont="1" applyBorder="1" applyAlignment="1">
      <alignment/>
    </xf>
    <xf numFmtId="169" fontId="19" fillId="0" borderId="22" xfId="0" applyNumberFormat="1" applyFont="1" applyBorder="1" applyAlignment="1">
      <alignment horizontal="right"/>
    </xf>
    <xf numFmtId="169" fontId="19" fillId="0" borderId="18" xfId="0" applyNumberFormat="1" applyFont="1" applyBorder="1" applyAlignment="1">
      <alignment/>
    </xf>
    <xf numFmtId="169" fontId="19" fillId="0" borderId="30" xfId="0" applyNumberFormat="1" applyFont="1" applyBorder="1" applyAlignment="1">
      <alignment/>
    </xf>
    <xf numFmtId="0" fontId="19" fillId="0" borderId="18" xfId="0" applyFont="1" applyBorder="1" applyAlignment="1">
      <alignment/>
    </xf>
    <xf numFmtId="169" fontId="18" fillId="0" borderId="22" xfId="42" applyNumberFormat="1" applyFont="1" applyBorder="1" applyAlignment="1">
      <alignment/>
    </xf>
    <xf numFmtId="169" fontId="18" fillId="0" borderId="11" xfId="0" applyNumberFormat="1" applyFont="1" applyBorder="1" applyAlignment="1">
      <alignment horizontal="right"/>
    </xf>
    <xf numFmtId="169" fontId="19" fillId="0" borderId="16" xfId="42" applyNumberFormat="1" applyFont="1" applyBorder="1" applyAlignment="1">
      <alignment/>
    </xf>
    <xf numFmtId="169" fontId="19" fillId="0" borderId="26" xfId="0" applyNumberFormat="1" applyFont="1" applyBorder="1" applyAlignment="1">
      <alignment/>
    </xf>
    <xf numFmtId="169" fontId="19" fillId="0" borderId="16" xfId="0" applyNumberFormat="1" applyFont="1" applyBorder="1" applyAlignment="1">
      <alignment/>
    </xf>
    <xf numFmtId="169" fontId="18" fillId="0" borderId="22" xfId="42" applyNumberFormat="1" applyFont="1" applyBorder="1" applyAlignment="1">
      <alignment horizontal="right"/>
    </xf>
    <xf numFmtId="169" fontId="19" fillId="0" borderId="11" xfId="0" applyNumberFormat="1" applyFont="1" applyBorder="1" applyAlignment="1">
      <alignment horizontal="right"/>
    </xf>
    <xf numFmtId="169" fontId="19" fillId="0" borderId="22" xfId="42" applyNumberFormat="1" applyFont="1" applyBorder="1" applyAlignment="1">
      <alignment/>
    </xf>
    <xf numFmtId="169" fontId="18" fillId="0" borderId="0" xfId="42" applyNumberFormat="1" applyFont="1" applyBorder="1" applyAlignment="1">
      <alignment/>
    </xf>
    <xf numFmtId="169" fontId="18" fillId="0" borderId="26" xfId="42" applyNumberFormat="1" applyFont="1" applyBorder="1" applyAlignment="1">
      <alignment/>
    </xf>
    <xf numFmtId="169" fontId="18" fillId="0" borderId="39" xfId="42" applyNumberFormat="1" applyFont="1" applyBorder="1" applyAlignment="1">
      <alignment/>
    </xf>
    <xf numFmtId="49" fontId="18" fillId="0" borderId="26" xfId="0" applyNumberFormat="1" applyFont="1" applyBorder="1" applyAlignment="1">
      <alignment/>
    </xf>
    <xf numFmtId="49" fontId="18" fillId="0" borderId="21" xfId="0" applyNumberFormat="1" applyFont="1" applyBorder="1" applyAlignment="1">
      <alignment/>
    </xf>
    <xf numFmtId="169" fontId="19" fillId="0" borderId="21" xfId="42" applyNumberFormat="1" applyFont="1" applyBorder="1" applyAlignment="1">
      <alignment/>
    </xf>
    <xf numFmtId="169" fontId="18" fillId="0" borderId="21" xfId="42" applyNumberFormat="1" applyFont="1" applyBorder="1" applyAlignment="1">
      <alignment/>
    </xf>
    <xf numFmtId="169" fontId="19" fillId="0" borderId="21" xfId="0" applyNumberFormat="1" applyFont="1" applyBorder="1" applyAlignment="1">
      <alignment horizontal="right"/>
    </xf>
    <xf numFmtId="169" fontId="19" fillId="0" borderId="21" xfId="0" applyNumberFormat="1" applyFont="1" applyBorder="1" applyAlignment="1">
      <alignment/>
    </xf>
    <xf numFmtId="169" fontId="18" fillId="0" borderId="41" xfId="42" applyNumberFormat="1" applyFont="1" applyBorder="1" applyAlignment="1">
      <alignment/>
    </xf>
    <xf numFmtId="169" fontId="18" fillId="0" borderId="42" xfId="42" applyNumberFormat="1" applyFont="1" applyBorder="1" applyAlignment="1">
      <alignment/>
    </xf>
    <xf numFmtId="169" fontId="19" fillId="0" borderId="39" xfId="0" applyNumberFormat="1" applyFont="1" applyBorder="1" applyAlignment="1">
      <alignment horizontal="right"/>
    </xf>
    <xf numFmtId="169" fontId="19" fillId="0" borderId="39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169" fontId="19" fillId="0" borderId="19" xfId="42" applyNumberFormat="1" applyFont="1" applyBorder="1" applyAlignment="1">
      <alignment/>
    </xf>
    <xf numFmtId="169" fontId="18" fillId="0" borderId="19" xfId="42" applyNumberFormat="1" applyFont="1" applyBorder="1" applyAlignment="1">
      <alignment/>
    </xf>
    <xf numFmtId="169" fontId="19" fillId="0" borderId="25" xfId="42" applyNumberFormat="1" applyFont="1" applyBorder="1" applyAlignment="1">
      <alignment/>
    </xf>
    <xf numFmtId="169" fontId="18" fillId="0" borderId="25" xfId="42" applyNumberFormat="1" applyFont="1" applyBorder="1" applyAlignment="1">
      <alignment/>
    </xf>
    <xf numFmtId="169" fontId="18" fillId="0" borderId="41" xfId="42" applyNumberFormat="1" applyFont="1" applyBorder="1" applyAlignment="1">
      <alignment horizontal="right"/>
    </xf>
    <xf numFmtId="49" fontId="18" fillId="0" borderId="33" xfId="0" applyNumberFormat="1" applyFont="1" applyBorder="1" applyAlignment="1">
      <alignment/>
    </xf>
    <xf numFmtId="49" fontId="18" fillId="0" borderId="43" xfId="0" applyNumberFormat="1" applyFont="1" applyBorder="1" applyAlignment="1">
      <alignment/>
    </xf>
    <xf numFmtId="169" fontId="18" fillId="0" borderId="33" xfId="42" applyNumberFormat="1" applyFont="1" applyBorder="1" applyAlignment="1">
      <alignment/>
    </xf>
    <xf numFmtId="169" fontId="18" fillId="0" borderId="44" xfId="42" applyNumberFormat="1" applyFont="1" applyBorder="1" applyAlignment="1">
      <alignment/>
    </xf>
    <xf numFmtId="169" fontId="18" fillId="0" borderId="45" xfId="42" applyNumberFormat="1" applyFont="1" applyBorder="1" applyAlignment="1">
      <alignment/>
    </xf>
    <xf numFmtId="169" fontId="19" fillId="0" borderId="0" xfId="42" applyNumberFormat="1" applyFont="1" applyBorder="1" applyAlignment="1">
      <alignment/>
    </xf>
    <xf numFmtId="169" fontId="19" fillId="0" borderId="0" xfId="0" applyNumberFormat="1" applyFont="1" applyBorder="1" applyAlignment="1">
      <alignment/>
    </xf>
    <xf numFmtId="181" fontId="19" fillId="0" borderId="0" xfId="42" applyNumberFormat="1" applyFont="1" applyBorder="1" applyAlignment="1">
      <alignment/>
    </xf>
    <xf numFmtId="181" fontId="19" fillId="0" borderId="16" xfId="42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23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46" xfId="0" applyFont="1" applyBorder="1" applyAlignment="1">
      <alignment/>
    </xf>
    <xf numFmtId="0" fontId="13" fillId="0" borderId="46" xfId="0" applyFont="1" applyBorder="1" applyAlignment="1">
      <alignment/>
    </xf>
    <xf numFmtId="169" fontId="13" fillId="0" borderId="16" xfId="0" applyNumberFormat="1" applyFont="1" applyBorder="1" applyAlignment="1">
      <alignment/>
    </xf>
    <xf numFmtId="0" fontId="12" fillId="0" borderId="26" xfId="0" applyFont="1" applyBorder="1" applyAlignment="1">
      <alignment/>
    </xf>
    <xf numFmtId="169" fontId="12" fillId="0" borderId="16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47" xfId="0" applyFont="1" applyBorder="1" applyAlignment="1">
      <alignment/>
    </xf>
    <xf numFmtId="169" fontId="13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33" xfId="0" applyFont="1" applyBorder="1" applyAlignment="1">
      <alignment/>
    </xf>
    <xf numFmtId="0" fontId="3" fillId="24" borderId="20" xfId="0" applyFont="1" applyFill="1" applyBorder="1" applyAlignment="1">
      <alignment/>
    </xf>
    <xf numFmtId="169" fontId="3" fillId="24" borderId="2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9" fontId="3" fillId="0" borderId="18" xfId="0" applyNumberFormat="1" applyFont="1" applyBorder="1" applyAlignment="1">
      <alignment/>
    </xf>
    <xf numFmtId="169" fontId="2" fillId="0" borderId="48" xfId="0" applyNumberFormat="1" applyFont="1" applyBorder="1" applyAlignment="1">
      <alignment/>
    </xf>
    <xf numFmtId="169" fontId="3" fillId="0" borderId="48" xfId="0" applyNumberFormat="1" applyFont="1" applyBorder="1" applyAlignment="1">
      <alignment/>
    </xf>
    <xf numFmtId="0" fontId="2" fillId="0" borderId="33" xfId="0" applyFont="1" applyBorder="1" applyAlignment="1">
      <alignment/>
    </xf>
    <xf numFmtId="169" fontId="2" fillId="0" borderId="33" xfId="0" applyNumberFormat="1" applyFont="1" applyBorder="1" applyAlignment="1">
      <alignment/>
    </xf>
    <xf numFmtId="169" fontId="3" fillId="0" borderId="16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79" fontId="10" fillId="0" borderId="0" xfId="4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9" fontId="9" fillId="0" borderId="0" xfId="45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9" fillId="0" borderId="0" xfId="45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10" fillId="0" borderId="0" xfId="45" applyNumberFormat="1" applyFont="1" applyBorder="1" applyAlignment="1">
      <alignment/>
    </xf>
    <xf numFmtId="169" fontId="10" fillId="0" borderId="15" xfId="45" applyNumberFormat="1" applyFont="1" applyBorder="1" applyAlignment="1">
      <alignment/>
    </xf>
    <xf numFmtId="169" fontId="3" fillId="0" borderId="16" xfId="0" applyNumberFormat="1" applyFont="1" applyBorder="1" applyAlignment="1">
      <alignment/>
    </xf>
    <xf numFmtId="169" fontId="10" fillId="0" borderId="16" xfId="45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169" fontId="10" fillId="0" borderId="17" xfId="45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9" fillId="0" borderId="0" xfId="45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179" fontId="9" fillId="0" borderId="15" xfId="45" applyNumberFormat="1" applyFont="1" applyBorder="1" applyAlignment="1">
      <alignment/>
    </xf>
    <xf numFmtId="0" fontId="9" fillId="0" borderId="17" xfId="45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169" fontId="9" fillId="0" borderId="20" xfId="4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24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6" fillId="0" borderId="0" xfId="0" applyFont="1" applyAlignment="1">
      <alignment/>
    </xf>
    <xf numFmtId="0" fontId="2" fillId="0" borderId="12" xfId="0" applyFont="1" applyBorder="1" applyAlignment="1">
      <alignment wrapText="1"/>
    </xf>
    <xf numFmtId="169" fontId="3" fillId="0" borderId="30" xfId="0" applyNumberFormat="1" applyFont="1" applyBorder="1" applyAlignment="1">
      <alignment/>
    </xf>
    <xf numFmtId="169" fontId="2" fillId="0" borderId="4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169" fontId="2" fillId="0" borderId="50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169" fontId="3" fillId="0" borderId="39" xfId="0" applyNumberFormat="1" applyFont="1" applyBorder="1" applyAlignment="1">
      <alignment/>
    </xf>
    <xf numFmtId="169" fontId="3" fillId="0" borderId="4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27" fillId="24" borderId="30" xfId="42" applyNumberFormat="1" applyFont="1" applyFill="1" applyBorder="1" applyAlignment="1">
      <alignment/>
    </xf>
    <xf numFmtId="169" fontId="27" fillId="24" borderId="18" xfId="0" applyNumberFormat="1" applyFont="1" applyFill="1" applyBorder="1" applyAlignment="1">
      <alignment/>
    </xf>
    <xf numFmtId="177" fontId="27" fillId="24" borderId="18" xfId="0" applyNumberFormat="1" applyFont="1" applyFill="1" applyBorder="1" applyAlignment="1">
      <alignment/>
    </xf>
    <xf numFmtId="169" fontId="27" fillId="24" borderId="18" xfId="42" applyNumberFormat="1" applyFont="1" applyFill="1" applyBorder="1" applyAlignment="1">
      <alignment/>
    </xf>
    <xf numFmtId="169" fontId="27" fillId="24" borderId="0" xfId="0" applyNumberFormat="1" applyFont="1" applyFill="1" applyAlignment="1">
      <alignment/>
    </xf>
    <xf numFmtId="0" fontId="3" fillId="0" borderId="12" xfId="0" applyFont="1" applyBorder="1" applyAlignment="1">
      <alignment/>
    </xf>
    <xf numFmtId="169" fontId="3" fillId="0" borderId="5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Border="1" applyAlignment="1">
      <alignment/>
    </xf>
    <xf numFmtId="169" fontId="3" fillId="0" borderId="2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9" fontId="3" fillId="0" borderId="15" xfId="0" applyNumberFormat="1" applyFont="1" applyBorder="1" applyAlignment="1">
      <alignment/>
    </xf>
    <xf numFmtId="169" fontId="3" fillId="0" borderId="16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21" xfId="0" applyFont="1" applyBorder="1" applyAlignment="1">
      <alignment/>
    </xf>
    <xf numFmtId="0" fontId="25" fillId="0" borderId="35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10" fontId="25" fillId="0" borderId="35" xfId="0" applyNumberFormat="1" applyFont="1" applyBorder="1" applyAlignment="1">
      <alignment/>
    </xf>
    <xf numFmtId="10" fontId="25" fillId="0" borderId="21" xfId="0" applyNumberFormat="1" applyFont="1" applyBorder="1" applyAlignment="1">
      <alignment/>
    </xf>
    <xf numFmtId="0" fontId="24" fillId="0" borderId="0" xfId="0" applyFont="1" applyAlignment="1">
      <alignment/>
    </xf>
    <xf numFmtId="169" fontId="24" fillId="0" borderId="0" xfId="0" applyNumberFormat="1" applyFont="1" applyAlignment="1">
      <alignment horizontal="left"/>
    </xf>
    <xf numFmtId="0" fontId="3" fillId="0" borderId="51" xfId="0" applyFont="1" applyBorder="1" applyAlignment="1">
      <alignment/>
    </xf>
    <xf numFmtId="49" fontId="3" fillId="0" borderId="39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2" fillId="0" borderId="55" xfId="0" applyFont="1" applyBorder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8" fillId="0" borderId="20" xfId="0" applyFont="1" applyBorder="1" applyAlignment="1">
      <alignment/>
    </xf>
    <xf numFmtId="0" fontId="28" fillId="0" borderId="0" xfId="0" applyFont="1" applyAlignment="1">
      <alignment/>
    </xf>
    <xf numFmtId="169" fontId="10" fillId="0" borderId="32" xfId="0" applyNumberFormat="1" applyFont="1" applyBorder="1" applyAlignment="1">
      <alignment/>
    </xf>
    <xf numFmtId="169" fontId="10" fillId="0" borderId="30" xfId="0" applyNumberFormat="1" applyFont="1" applyBorder="1" applyAlignment="1">
      <alignment/>
    </xf>
    <xf numFmtId="169" fontId="10" fillId="0" borderId="31" xfId="0" applyNumberFormat="1" applyFont="1" applyBorder="1" applyAlignment="1">
      <alignment/>
    </xf>
    <xf numFmtId="169" fontId="9" fillId="0" borderId="12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8" xfId="0" applyFont="1" applyBorder="1" applyAlignment="1">
      <alignment horizontal="right"/>
    </xf>
    <xf numFmtId="169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69" fontId="9" fillId="0" borderId="16" xfId="0" applyNumberFormat="1" applyFont="1" applyBorder="1" applyAlignment="1">
      <alignment/>
    </xf>
    <xf numFmtId="169" fontId="9" fillId="0" borderId="17" xfId="0" applyNumberFormat="1" applyFont="1" applyBorder="1" applyAlignment="1">
      <alignment/>
    </xf>
    <xf numFmtId="0" fontId="9" fillId="24" borderId="17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Budget-detailed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chartsheet" Target="chartsheets/sheet9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worksheet" Target="worksheets/sheet16.xml" /><Relationship Id="rId26" Type="http://schemas.openxmlformats.org/officeDocument/2006/relationships/worksheet" Target="worksheets/sheet17.xml" /><Relationship Id="rId27" Type="http://schemas.openxmlformats.org/officeDocument/2006/relationships/worksheet" Target="worksheets/sheet18.xml" /><Relationship Id="rId28" Type="http://schemas.openxmlformats.org/officeDocument/2006/relationships/worksheet" Target="worksheets/sheet19.xml" /><Relationship Id="rId29" Type="http://schemas.openxmlformats.org/officeDocument/2006/relationships/worksheet" Target="worksheets/sheet20.xml" /><Relationship Id="rId30" Type="http://schemas.openxmlformats.org/officeDocument/2006/relationships/worksheet" Target="worksheets/sheet21.xml" /><Relationship Id="rId31" Type="http://schemas.openxmlformats.org/officeDocument/2006/relationships/worksheet" Target="worksheets/sheet22.xml" /><Relationship Id="rId32" Type="http://schemas.openxmlformats.org/officeDocument/2006/relationships/worksheet" Target="worksheets/sheet23.xml" /><Relationship Id="rId33" Type="http://schemas.openxmlformats.org/officeDocument/2006/relationships/worksheet" Target="worksheets/sheet24.xml" /><Relationship Id="rId34" Type="http://schemas.openxmlformats.org/officeDocument/2006/relationships/worksheet" Target="worksheets/sheet25.xml" /><Relationship Id="rId35" Type="http://schemas.openxmlformats.org/officeDocument/2006/relationships/worksheet" Target="worksheets/sheet26.xml" /><Relationship Id="rId36" Type="http://schemas.openxmlformats.org/officeDocument/2006/relationships/worksheet" Target="worksheets/sheet27.xml" /><Relationship Id="rId37" Type="http://schemas.openxmlformats.org/officeDocument/2006/relationships/worksheet" Target="worksheets/sheet28.xml" /><Relationship Id="rId38" Type="http://schemas.openxmlformats.org/officeDocument/2006/relationships/worksheet" Target="worksheets/sheet29.xml" /><Relationship Id="rId39" Type="http://schemas.openxmlformats.org/officeDocument/2006/relationships/worksheet" Target="worksheets/sheet30.xml" /><Relationship Id="rId40" Type="http://schemas.openxmlformats.org/officeDocument/2006/relationships/worksheet" Target="worksheets/sheet31.xml" /><Relationship Id="rId41" Type="http://schemas.openxmlformats.org/officeDocument/2006/relationships/worksheet" Target="worksheets/sheet32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Operating Revenue by Major Source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"/>
          <c:y val="0.067"/>
          <c:w val="0.96575"/>
          <c:h val="0.9127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'operating revenue by source'!$A$11</c:f>
              <c:strCache>
                <c:ptCount val="1"/>
                <c:pt idx="0">
                  <c:v>Property Rates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revenue by source'!$B$7:$H$7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revenue by source'!$B$11:$H$11</c:f>
              <c:numCache>
                <c:ptCount val="7"/>
                <c:pt idx="0">
                  <c:v>1427022</c:v>
                </c:pt>
                <c:pt idx="1">
                  <c:v>1301096</c:v>
                </c:pt>
                <c:pt idx="2">
                  <c:v>1239139</c:v>
                </c:pt>
                <c:pt idx="3">
                  <c:v>1239139</c:v>
                </c:pt>
                <c:pt idx="4">
                  <c:v>1526310</c:v>
                </c:pt>
                <c:pt idx="5">
                  <c:v>1678941</c:v>
                </c:pt>
                <c:pt idx="6">
                  <c:v>1846835.1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'operating revenue by source'!$A$10</c:f>
              <c:strCache>
                <c:ptCount val="1"/>
                <c:pt idx="0">
                  <c:v>Service charges-electricity revenue from tariff billings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revenue by source'!$B$7:$H$7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revenue by source'!$B$10:$H$10</c:f>
              <c:numCache>
                <c:ptCount val="7"/>
                <c:pt idx="0">
                  <c:v>2355012</c:v>
                </c:pt>
                <c:pt idx="1">
                  <c:v>2500000</c:v>
                </c:pt>
                <c:pt idx="2">
                  <c:v>2500000</c:v>
                </c:pt>
                <c:pt idx="3">
                  <c:v>2500000</c:v>
                </c:pt>
                <c:pt idx="4">
                  <c:v>2500000</c:v>
                </c:pt>
                <c:pt idx="5">
                  <c:v>2750000</c:v>
                </c:pt>
                <c:pt idx="6">
                  <c:v>3025000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'operating revenue by source'!$A$9</c:f>
              <c:strCache>
                <c:ptCount val="1"/>
                <c:pt idx="0">
                  <c:v>Service charges -other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revenue by source'!$B$7:$H$7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revenue by source'!$B$9:$H$9</c:f>
              <c:numCache>
                <c:ptCount val="7"/>
                <c:pt idx="0">
                  <c:v>6336002</c:v>
                </c:pt>
                <c:pt idx="1">
                  <c:v>9917353</c:v>
                </c:pt>
                <c:pt idx="2">
                  <c:v>9788310</c:v>
                </c:pt>
                <c:pt idx="3">
                  <c:v>9788310</c:v>
                </c:pt>
                <c:pt idx="4">
                  <c:v>4482971</c:v>
                </c:pt>
                <c:pt idx="5">
                  <c:v>4931268.1</c:v>
                </c:pt>
                <c:pt idx="6">
                  <c:v>5424394.909999999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'operating revenue by source'!$A$8</c:f>
              <c:strCache>
                <c:ptCount val="1"/>
                <c:pt idx="0">
                  <c:v>Government grants &amp; subsidies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revenue by source'!$B$7:$H$7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revenue by source'!$B$8:$H$8</c:f>
              <c:numCache>
                <c:ptCount val="7"/>
                <c:pt idx="0">
                  <c:v>23255936</c:v>
                </c:pt>
                <c:pt idx="1">
                  <c:v>27869721</c:v>
                </c:pt>
                <c:pt idx="2">
                  <c:v>27869721</c:v>
                </c:pt>
                <c:pt idx="3">
                  <c:v>27869721</c:v>
                </c:pt>
                <c:pt idx="4">
                  <c:v>33152000</c:v>
                </c:pt>
                <c:pt idx="5">
                  <c:v>41344000</c:v>
                </c:pt>
                <c:pt idx="6">
                  <c:v>51197000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23635731"/>
        <c:axId val="11394988"/>
      </c:bar3D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('000)</a:t>
                </a:r>
              </a:p>
            </c:rich>
          </c:tx>
          <c:layout>
            <c:manualLayout>
              <c:xMode val="factor"/>
              <c:yMode val="factor"/>
              <c:x val="-0.183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357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Revenue by Minor Source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475"/>
          <c:w val="0.96625"/>
          <c:h val="0.903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'[1]operating revenue by source'!$A$16</c:f>
              <c:strCache>
                <c:ptCount val="1"/>
                <c:pt idx="0">
                  <c:v>Service charges -sanitation revenue from tariff billings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'[1]operating revenue by source'!$B$9:$H$9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'[1]operating revenue by source'!$B$16:$H$16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1000000</c:v>
                </c:pt>
                <c:pt idx="5">
                  <c:v>1060000</c:v>
                </c:pt>
                <c:pt idx="6">
                  <c:v>1123600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'[1]operating revenue by source'!$A$17</c:f>
              <c:strCache>
                <c:ptCount val="1"/>
                <c:pt idx="0">
                  <c:v>Service charges-refuse removal from tariff billings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'[1]operating revenue by source'!$B$9:$H$9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'[1]operating revenue by source'!$B$17:$H$17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750000</c:v>
                </c:pt>
                <c:pt idx="5">
                  <c:v>795000</c:v>
                </c:pt>
                <c:pt idx="6">
                  <c:v>842700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'[1]operating revenue by source'!$A$15</c:f>
              <c:strCache>
                <c:ptCount val="1"/>
                <c:pt idx="0">
                  <c:v>Interest earned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'[1]operating revenue by source'!$B$9:$H$9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'[1]operating revenue by source'!$B$15:$H$15</c:f>
              <c:numCache>
                <c:ptCount val="7"/>
                <c:pt idx="0">
                  <c:v>389931</c:v>
                </c:pt>
                <c:pt idx="1">
                  <c:v>181169</c:v>
                </c:pt>
                <c:pt idx="2">
                  <c:v>181169</c:v>
                </c:pt>
                <c:pt idx="3">
                  <c:v>181169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'[1]operating revenue by source'!$A$14</c:f>
              <c:strCache>
                <c:ptCount val="1"/>
                <c:pt idx="0">
                  <c:v>Service charges-water revenue from tariff billings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'[1]operating revenue by source'!$B$9:$H$9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'[1]operating revenue by source'!$B$14:$H$14</c:f>
              <c:numCache>
                <c:ptCount val="7"/>
                <c:pt idx="0">
                  <c:v>717347</c:v>
                </c:pt>
                <c:pt idx="1">
                  <c:v>1023868</c:v>
                </c:pt>
                <c:pt idx="2">
                  <c:v>1023868</c:v>
                </c:pt>
                <c:pt idx="3">
                  <c:v>1023868</c:v>
                </c:pt>
                <c:pt idx="4">
                  <c:v>1500000</c:v>
                </c:pt>
                <c:pt idx="5">
                  <c:v>1590000</c:v>
                </c:pt>
                <c:pt idx="6">
                  <c:v>1685400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'[1]operating revenue by source'!$A$18</c:f>
              <c:strCache>
                <c:ptCount val="1"/>
                <c:pt idx="0">
                  <c:v>Fines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'[1]operating revenue by source'!$B$9:$H$9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'[1]operating revenue by source'!$B$18:$H$18</c:f>
              <c:numCach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9879505</c:v>
                </c:pt>
                <c:pt idx="5">
                  <c:v>10472275</c:v>
                </c:pt>
                <c:pt idx="6">
                  <c:v>11100612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35446029"/>
        <c:axId val="50578806"/>
      </c:bar3D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78806"/>
        <c:crosses val="autoZero"/>
        <c:auto val="1"/>
        <c:lblOffset val="100"/>
        <c:tickLblSkip val="2"/>
        <c:noMultiLvlLbl val="0"/>
      </c:catAx>
      <c:valAx>
        <c:axId val="5057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('000)</a:t>
                </a:r>
              </a:p>
            </c:rich>
          </c:tx>
          <c:layout>
            <c:manualLayout>
              <c:xMode val="factor"/>
              <c:yMode val="factor"/>
              <c:x val="-0.166"/>
              <c:y val="0.0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60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Operating Expenditure by Major Vote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555"/>
          <c:w val="0.96625"/>
          <c:h val="0.903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'Operating expenditure by vote'!$A$8</c:f>
              <c:strCache>
                <c:ptCount val="1"/>
                <c:pt idx="0">
                  <c:v>COMMUNITY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vote'!$B$5:$H$5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vote'!$B$8:$H$8</c:f>
              <c:numCache>
                <c:ptCount val="7"/>
                <c:pt idx="0">
                  <c:v>2356244</c:v>
                </c:pt>
                <c:pt idx="1">
                  <c:v>4575427</c:v>
                </c:pt>
                <c:pt idx="2">
                  <c:v>4169064</c:v>
                </c:pt>
                <c:pt idx="3">
                  <c:v>4169064</c:v>
                </c:pt>
                <c:pt idx="4">
                  <c:v>7604121.061516667</c:v>
                </c:pt>
                <c:pt idx="5">
                  <c:v>8364533.167668333</c:v>
                </c:pt>
                <c:pt idx="6">
                  <c:v>9200986.484435167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'Operating expenditure by vote'!$A$9</c:f>
              <c:strCache>
                <c:ptCount val="1"/>
                <c:pt idx="0">
                  <c:v>CORPORATE SERVICES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vote'!$B$5:$H$5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vote'!$B$9:$H$9</c:f>
              <c:numCache>
                <c:ptCount val="7"/>
                <c:pt idx="0">
                  <c:v>0</c:v>
                </c:pt>
                <c:pt idx="1">
                  <c:v>4600282</c:v>
                </c:pt>
                <c:pt idx="2">
                  <c:v>8745008</c:v>
                </c:pt>
                <c:pt idx="3">
                  <c:v>8745008</c:v>
                </c:pt>
                <c:pt idx="4">
                  <c:v>11829782.69796</c:v>
                </c:pt>
                <c:pt idx="5">
                  <c:v>13012760.967756001</c:v>
                </c:pt>
                <c:pt idx="6">
                  <c:v>14314037.064531602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'Operating expenditure by vote'!$A$7</c:f>
              <c:strCache>
                <c:ptCount val="1"/>
                <c:pt idx="0">
                  <c:v>MAYOR'S OFFICE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vote'!$B$5:$H$5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vote'!$B$7:$H$7</c:f>
              <c:numCache>
                <c:ptCount val="7"/>
                <c:pt idx="0">
                  <c:v>7953186</c:v>
                </c:pt>
                <c:pt idx="1">
                  <c:v>10300665</c:v>
                </c:pt>
                <c:pt idx="2">
                  <c:v>8868691</c:v>
                </c:pt>
                <c:pt idx="3">
                  <c:v>8868691</c:v>
                </c:pt>
                <c:pt idx="4">
                  <c:v>8545099.732255999</c:v>
                </c:pt>
                <c:pt idx="5">
                  <c:v>9399609.705481598</c:v>
                </c:pt>
                <c:pt idx="6">
                  <c:v>10339570.676029759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'Operating expenditure by vote'!$A$6</c:f>
              <c:strCache>
                <c:ptCount val="1"/>
                <c:pt idx="0">
                  <c:v>TECHNICAL SERVICES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vote'!$B$5:$H$5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vote'!$B$6:$H$6</c:f>
              <c:numCache>
                <c:ptCount val="7"/>
                <c:pt idx="0">
                  <c:v>15805190</c:v>
                </c:pt>
                <c:pt idx="1">
                  <c:v>13387084</c:v>
                </c:pt>
                <c:pt idx="2">
                  <c:v>11121162</c:v>
                </c:pt>
                <c:pt idx="3">
                  <c:v>11121162</c:v>
                </c:pt>
                <c:pt idx="4">
                  <c:v>9142040.298316667</c:v>
                </c:pt>
                <c:pt idx="5">
                  <c:v>10056244.328148333</c:v>
                </c:pt>
                <c:pt idx="6">
                  <c:v>11061868.760963166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52556071"/>
        <c:axId val="3242592"/>
      </c:bar3D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2592"/>
        <c:crosses val="autoZero"/>
        <c:auto val="1"/>
        <c:lblOffset val="100"/>
        <c:tickLblSkip val="1"/>
        <c:noMultiLvlLbl val="0"/>
      </c:catAx>
      <c:valAx>
        <c:axId val="3242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('000)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6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Operating Expenditure by Minor Vote</a:t>
            </a:r>
          </a:p>
        </c:rich>
      </c:tx>
      <c:layout>
        <c:manualLayout>
          <c:xMode val="factor"/>
          <c:yMode val="factor"/>
          <c:x val="-0.0055"/>
          <c:y val="-0.01975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"/>
          <c:y val="0.0495"/>
          <c:w val="0.96575"/>
          <c:h val="0.903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'Operating expenditure by vote'!$A$12</c:f>
              <c:strCache>
                <c:ptCount val="1"/>
                <c:pt idx="0">
                  <c:v>MUNICIPAL MANAGER'S OFFICE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vote'!$B$5:$H$5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vote'!$B$12:$H$12</c:f>
              <c:numCache>
                <c:ptCount val="7"/>
                <c:pt idx="0">
                  <c:v>1688010</c:v>
                </c:pt>
                <c:pt idx="1">
                  <c:v>1341102</c:v>
                </c:pt>
                <c:pt idx="2">
                  <c:v>1308508</c:v>
                </c:pt>
                <c:pt idx="3">
                  <c:v>1308508</c:v>
                </c:pt>
                <c:pt idx="4">
                  <c:v>2063951.24</c:v>
                </c:pt>
                <c:pt idx="5">
                  <c:v>2270346.364</c:v>
                </c:pt>
                <c:pt idx="6">
                  <c:v>2497381.0004000003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'Operating expenditure by vote'!$A$11</c:f>
              <c:strCache>
                <c:ptCount val="1"/>
                <c:pt idx="0">
                  <c:v>PLANNING &amp; ECONOMIC DEVELOPMENT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vote'!$B$5:$H$5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vote'!$B$11:$H$11</c:f>
              <c:numCache>
                <c:ptCount val="7"/>
                <c:pt idx="0">
                  <c:v>1951340</c:v>
                </c:pt>
                <c:pt idx="1">
                  <c:v>2583648</c:v>
                </c:pt>
                <c:pt idx="2">
                  <c:v>2299375</c:v>
                </c:pt>
                <c:pt idx="3">
                  <c:v>2299375</c:v>
                </c:pt>
                <c:pt idx="4">
                  <c:v>2545800.345333333</c:v>
                </c:pt>
                <c:pt idx="5">
                  <c:v>2800380.3798666666</c:v>
                </c:pt>
                <c:pt idx="6">
                  <c:v>3080418.417853333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'Operating expenditure by vote'!$A$10</c:f>
              <c:strCache>
                <c:ptCount val="1"/>
                <c:pt idx="0">
                  <c:v>BUDGET &amp; TREASURY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vote'!$B$5:$H$5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vote'!$B$10:$H$10</c:f>
              <c:numCache>
                <c:ptCount val="7"/>
                <c:pt idx="0">
                  <c:v>3001811</c:v>
                </c:pt>
                <c:pt idx="1">
                  <c:v>7833078</c:v>
                </c:pt>
                <c:pt idx="2">
                  <c:v>8109478</c:v>
                </c:pt>
                <c:pt idx="3">
                  <c:v>8109478</c:v>
                </c:pt>
                <c:pt idx="4">
                  <c:v>4872851.6592999995</c:v>
                </c:pt>
                <c:pt idx="5">
                  <c:v>5360136.82523</c:v>
                </c:pt>
                <c:pt idx="6">
                  <c:v>5896150.507753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29183329"/>
        <c:axId val="61323370"/>
      </c:bar3D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70"/>
        <c:crosses val="autoZero"/>
        <c:auto val="1"/>
        <c:lblOffset val="100"/>
        <c:tickLblSkip val="2"/>
        <c:noMultiLvlLbl val="0"/>
      </c:catAx>
      <c:valAx>
        <c:axId val="6132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('000)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833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Capital Expenditure by Major Vote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5075"/>
          <c:w val="0.9535"/>
          <c:h val="0.885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'CAPITAL EXPENDITURE BY VOTE'!$A$10</c:f>
              <c:strCache>
                <c:ptCount val="1"/>
                <c:pt idx="0">
                  <c:v>CORPORATE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EXPENDITURE BY VOTE'!$B$7:$H$7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EXPENDITURE BY VOTE'!$B$10:$H$10</c:f>
              <c:numCache>
                <c:ptCount val="7"/>
                <c:pt idx="1">
                  <c:v>0</c:v>
                </c:pt>
                <c:pt idx="3">
                  <c:v>0</c:v>
                </c:pt>
                <c:pt idx="4">
                  <c:v>1560000</c:v>
                </c:pt>
                <c:pt idx="5">
                  <c:v>700000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'CAPITAL EXPENDITURE BY VOTE'!$A$11</c:f>
              <c:strCache>
                <c:ptCount val="1"/>
                <c:pt idx="0">
                  <c:v>COMMUNITY SERVICES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EXPENDITURE BY VOTE'!$B$7:$H$7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EXPENDITURE BY VOTE'!$B$11:$H$11</c:f>
              <c:numCache>
                <c:ptCount val="7"/>
                <c:pt idx="1">
                  <c:v>5084400</c:v>
                </c:pt>
                <c:pt idx="2">
                  <c:v>4966636</c:v>
                </c:pt>
                <c:pt idx="3">
                  <c:v>4966636</c:v>
                </c:pt>
                <c:pt idx="4">
                  <c:v>550000</c:v>
                </c:pt>
                <c:pt idx="5">
                  <c:v>400000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'CAPITAL EXPENDITURE BY VOTE'!$A$9</c:f>
              <c:strCache>
                <c:ptCount val="1"/>
                <c:pt idx="0">
                  <c:v>PLANNING &amp; ECONOMIC DEVELOPMENT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EXPENDITURE BY VOTE'!$B$7:$H$7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EXPENDITURE BY VOTE'!$B$9:$H$9</c:f>
              <c:numCache>
                <c:ptCount val="7"/>
                <c:pt idx="1">
                  <c:v>0</c:v>
                </c:pt>
                <c:pt idx="3">
                  <c:v>0</c:v>
                </c:pt>
                <c:pt idx="4">
                  <c:v>400000</c:v>
                </c:pt>
                <c:pt idx="5">
                  <c:v>6800000</c:v>
                </c:pt>
                <c:pt idx="6">
                  <c:v>15700000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'CAPITAL EXPENDITURE BY VOTE'!$A$8</c:f>
              <c:strCache>
                <c:ptCount val="1"/>
                <c:pt idx="0">
                  <c:v>TECHNICAL SERVICES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EXPENDITURE BY VOTE'!$B$7:$H$7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EXPENDITURE BY VOTE'!$B$8:$H$8</c:f>
              <c:numCache>
                <c:ptCount val="7"/>
                <c:pt idx="1">
                  <c:v>2500000</c:v>
                </c:pt>
                <c:pt idx="2">
                  <c:v>3360106</c:v>
                </c:pt>
                <c:pt idx="3">
                  <c:v>3360106</c:v>
                </c:pt>
                <c:pt idx="4">
                  <c:v>11780194</c:v>
                </c:pt>
                <c:pt idx="5">
                  <c:v>42370594</c:v>
                </c:pt>
                <c:pt idx="6">
                  <c:v>22595642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15039419"/>
        <c:axId val="1137044"/>
      </c:bar3D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7044"/>
        <c:crosses val="autoZero"/>
        <c:auto val="1"/>
        <c:lblOffset val="100"/>
        <c:tickLblSkip val="2"/>
        <c:noMultiLvlLbl val="0"/>
      </c:catAx>
      <c:valAx>
        <c:axId val="113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9'000)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394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Capital Expenditure by Minor Vote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38"/>
          <c:y val="0.08325"/>
          <c:w val="0.9355"/>
          <c:h val="0.87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'CAPITAL EXPENDITURE BY VOTE'!$A$12</c:f>
              <c:strCache>
                <c:ptCount val="1"/>
                <c:pt idx="0">
                  <c:v>MAYOR'S OFFICE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EXPENDITURE BY VOTE'!$B$7:$H$7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EXPENDITURE BY VOTE'!$B$12:$H$12</c:f>
              <c:numCache>
                <c:ptCount val="7"/>
                <c:pt idx="1">
                  <c:v>3890000</c:v>
                </c:pt>
                <c:pt idx="2">
                  <c:v>3147658</c:v>
                </c:pt>
                <c:pt idx="3">
                  <c:v>3147658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'CAPITAL EXPENDITURE BY VOTE'!$A$13</c:f>
              <c:strCache>
                <c:ptCount val="1"/>
                <c:pt idx="0">
                  <c:v>BUDGET &amp; TREASURY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EXPENDITURE BY VOTE'!$B$7:$H$7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EXPENDITURE BY VOTE'!$B$13:$H$13</c:f>
              <c:numCache>
                <c:ptCount val="7"/>
                <c:pt idx="1">
                  <c:v>0</c:v>
                </c:pt>
                <c:pt idx="3">
                  <c:v>0</c:v>
                </c:pt>
                <c:pt idx="4">
                  <c:v>2050000</c:v>
                </c:pt>
                <c:pt idx="5">
                  <c:v>400000</c:v>
                </c:pt>
                <c:pt idx="6">
                  <c:v>0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10233397"/>
        <c:axId val="24991710"/>
      </c:bar3D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('000)</a:t>
                </a:r>
              </a:p>
            </c:rich>
          </c:tx>
          <c:layout>
            <c:manualLayout>
              <c:xMode val="factor"/>
              <c:yMode val="factor"/>
              <c:x val="-0.05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333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Capital Funding by Source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615"/>
          <c:w val="0.96575"/>
          <c:h val="0.903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'CAPITAL FUNDING BY SOURCE'!$A$19</c:f>
              <c:strCache>
                <c:ptCount val="1"/>
                <c:pt idx="0">
                  <c:v>TOTAL GRANTS &amp; SUBSIDIES-DISTRICT MUNICIPALITIES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FUNDING BY SOURCE'!$B$5:$H$5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FUNDING BY SOURCE'!$B$19:$H$19</c:f>
              <c:numCache>
                <c:ptCount val="7"/>
                <c:pt idx="0">
                  <c:v>700000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850000</c:v>
                </c:pt>
                <c:pt idx="5">
                  <c:v>850000</c:v>
                </c:pt>
                <c:pt idx="6">
                  <c:v>850000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'CAPITAL FUNDING BY SOURCE'!$A$27</c:f>
              <c:strCache>
                <c:ptCount val="1"/>
                <c:pt idx="0">
                  <c:v>EXTERNAL LOANS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FUNDING BY SOURCE'!$B$5:$H$5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FUNDING BY SOURCE'!$B$27:$H$27</c:f>
              <c:numCache>
                <c:ptCount val="7"/>
              </c:numCache>
            </c:numRef>
          </c:val>
          <c:shape val="box"/>
        </c:ser>
        <c:ser>
          <c:idx val="2"/>
          <c:order val="2"/>
          <c:tx>
            <c:strRef>
              <c:f>'CAPITAL FUNDING BY SOURCE'!$A$25</c:f>
              <c:strCache>
                <c:ptCount val="1"/>
                <c:pt idx="0">
                  <c:v>SURPLUS FROM OPERATING REVENUE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FUNDING BY SOURCE'!$B$5:$H$5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FUNDING BY SOURCE'!$B$25:$H$25</c:f>
              <c:numCache>
                <c:ptCount val="7"/>
                <c:pt idx="1">
                  <c:v>2500000</c:v>
                </c:pt>
                <c:pt idx="2">
                  <c:v>2500000</c:v>
                </c:pt>
                <c:pt idx="3">
                  <c:v>2500000</c:v>
                </c:pt>
                <c:pt idx="4">
                  <c:v>4377108</c:v>
                </c:pt>
                <c:pt idx="5">
                  <c:v>35336629</c:v>
                </c:pt>
                <c:pt idx="6">
                  <c:v>21185442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'CAPITAL FUNDING BY SOURCE'!$A$14</c:f>
              <c:strCache>
                <c:ptCount val="1"/>
                <c:pt idx="0">
                  <c:v>TOTAL GRANTS &amp; SUBSIDIES-PROVINCIAL GOVERNMENT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FUNDING BY SOURCE'!$B$5:$H$5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'CAPITAL FUNDING BY SOURCE'!$B$14:$H$14</c:f>
              <c:numCache>
                <c:ptCount val="7"/>
                <c:pt idx="0">
                  <c:v>4173584</c:v>
                </c:pt>
                <c:pt idx="1">
                  <c:v>8974400</c:v>
                </c:pt>
                <c:pt idx="2">
                  <c:v>8974400</c:v>
                </c:pt>
                <c:pt idx="3">
                  <c:v>8974400</c:v>
                </c:pt>
                <c:pt idx="4">
                  <c:v>11113086</c:v>
                </c:pt>
                <c:pt idx="5">
                  <c:v>14483964.71</c:v>
                </c:pt>
                <c:pt idx="6">
                  <c:v>16260199.57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23598799"/>
        <c:axId val="11062600"/>
      </c:bar3D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62600"/>
        <c:crosses val="autoZero"/>
        <c:auto val="1"/>
        <c:lblOffset val="100"/>
        <c:tickLblSkip val="3"/>
        <c:noMultiLvlLbl val="0"/>
      </c:cat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('000)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987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Operating Expenditure by Major Type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7375"/>
          <c:w val="0.96725"/>
          <c:h val="0.905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'operating expenditure by type'!$A$9</c:f>
              <c:strCache>
                <c:ptCount val="1"/>
                <c:pt idx="0">
                  <c:v>Repair and maitenance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type'!$B$4:$H$4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type'!$B$9:$H$9</c:f>
              <c:numCache>
                <c:ptCount val="7"/>
                <c:pt idx="0">
                  <c:v>2408624</c:v>
                </c:pt>
                <c:pt idx="1">
                  <c:v>2760250</c:v>
                </c:pt>
                <c:pt idx="2">
                  <c:v>1912250</c:v>
                </c:pt>
                <c:pt idx="3">
                  <c:v>1912250</c:v>
                </c:pt>
                <c:pt idx="4">
                  <c:v>1203000</c:v>
                </c:pt>
                <c:pt idx="5">
                  <c:v>1323300</c:v>
                </c:pt>
                <c:pt idx="6">
                  <c:v>1382848.5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'operating expenditure by type'!$A$11</c:f>
              <c:strCache>
                <c:ptCount val="1"/>
                <c:pt idx="0">
                  <c:v>Contribution to fixed assets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type'!$B$4:$H$4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type'!$B$11:$H$11</c:f>
              <c:numCache>
                <c:ptCount val="7"/>
                <c:pt idx="0">
                  <c:v>13108446</c:v>
                </c:pt>
                <c:pt idx="1">
                  <c:v>8699000</c:v>
                </c:pt>
                <c:pt idx="2">
                  <c:v>7421500</c:v>
                </c:pt>
                <c:pt idx="3">
                  <c:v>7421500</c:v>
                </c:pt>
                <c:pt idx="4">
                  <c:v>1300000</c:v>
                </c:pt>
                <c:pt idx="5">
                  <c:v>1430000</c:v>
                </c:pt>
                <c:pt idx="6">
                  <c:v>1494350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'operating expenditure by type'!$A$7</c:f>
              <c:strCache>
                <c:ptCount val="1"/>
                <c:pt idx="0">
                  <c:v>General expenses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type'!$B$4:$H$4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type'!$B$7:$H$7</c:f>
              <c:numCache>
                <c:ptCount val="7"/>
                <c:pt idx="0">
                  <c:v>7460363</c:v>
                </c:pt>
                <c:pt idx="1">
                  <c:v>13949500</c:v>
                </c:pt>
                <c:pt idx="2">
                  <c:v>15396416</c:v>
                </c:pt>
                <c:pt idx="3">
                  <c:v>15396416</c:v>
                </c:pt>
                <c:pt idx="4">
                  <c:v>13291700</c:v>
                </c:pt>
                <c:pt idx="5">
                  <c:v>14620870</c:v>
                </c:pt>
                <c:pt idx="6">
                  <c:v>15278809.15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'operating expenditure by type'!$A$5</c:f>
              <c:strCache>
                <c:ptCount val="1"/>
                <c:pt idx="0">
                  <c:v>Employee related costs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type'!$B$4:$H$4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type'!$B$5:$H$5</c:f>
              <c:numCache>
                <c:ptCount val="7"/>
                <c:pt idx="0">
                  <c:v>8946529</c:v>
                </c:pt>
                <c:pt idx="1">
                  <c:v>13176255</c:v>
                </c:pt>
                <c:pt idx="2">
                  <c:v>12975455</c:v>
                </c:pt>
                <c:pt idx="3">
                  <c:v>12975455</c:v>
                </c:pt>
                <c:pt idx="4">
                  <c:v>23158140</c:v>
                </c:pt>
                <c:pt idx="5">
                  <c:v>25473954</c:v>
                </c:pt>
                <c:pt idx="6">
                  <c:v>28021349.4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32454537"/>
        <c:axId val="23655378"/>
      </c:bar3D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('000)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545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Opeating  Expenditure by Minor Type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425"/>
          <c:w val="0.96375"/>
          <c:h val="0.907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'operating expenditure by type'!$A$10</c:f>
              <c:strCache>
                <c:ptCount val="1"/>
                <c:pt idx="0">
                  <c:v>Capital charges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type'!$B$4:$H$4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type'!$B$10:$H$10</c:f>
              <c:numCache>
                <c:ptCount val="7"/>
                <c:pt idx="0">
                  <c:v>11738</c:v>
                </c:pt>
                <c:pt idx="1">
                  <c:v>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'operating expenditure by type'!$A$8</c:f>
              <c:strCache>
                <c:ptCount val="1"/>
                <c:pt idx="0">
                  <c:v>Electric purchases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type'!$B$4:$H$4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type'!$B$8:$H$8</c:f>
              <c:numCache>
                <c:ptCount val="7"/>
                <c:pt idx="0">
                  <c:v>2379030</c:v>
                </c:pt>
                <c:pt idx="1">
                  <c:v>2500000</c:v>
                </c:pt>
                <c:pt idx="2">
                  <c:v>2500000</c:v>
                </c:pt>
                <c:pt idx="3">
                  <c:v>2500000</c:v>
                </c:pt>
                <c:pt idx="4">
                  <c:v>2500000</c:v>
                </c:pt>
                <c:pt idx="5">
                  <c:v>2750000</c:v>
                </c:pt>
                <c:pt idx="6">
                  <c:v>2873750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'operating expenditure by type'!$A$6</c:f>
              <c:strCache>
                <c:ptCount val="1"/>
                <c:pt idx="0">
                  <c:v>Remuneration of councillors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expenditure by type'!$B$4:$H$4</c:f>
              <c:strCache>
                <c:ptCount val="7"/>
                <c:pt idx="0">
                  <c:v>06/07 Audited Actual</c:v>
                </c:pt>
                <c:pt idx="1">
                  <c:v>07/08 Aprroved Budget</c:v>
                </c:pt>
                <c:pt idx="2">
                  <c:v>07/08 Adjusted Budget</c:v>
                </c:pt>
                <c:pt idx="3">
                  <c:v>Full Year Forecast</c:v>
                </c:pt>
                <c:pt idx="4">
                  <c:v>08/09 Budget</c:v>
                </c:pt>
                <c:pt idx="5">
                  <c:v>09/10 Budget</c:v>
                </c:pt>
                <c:pt idx="6">
                  <c:v>10/11 Budget</c:v>
                </c:pt>
              </c:strCache>
            </c:strRef>
          </c:cat>
          <c:val>
            <c:numRef>
              <c:f>'operating expenditure by type'!$B$6:$H$6</c:f>
              <c:numCache>
                <c:ptCount val="7"/>
                <c:pt idx="0">
                  <c:v>5327781</c:v>
                </c:pt>
                <c:pt idx="1">
                  <c:v>3286281</c:v>
                </c:pt>
                <c:pt idx="2">
                  <c:v>4215665</c:v>
                </c:pt>
                <c:pt idx="3">
                  <c:v>4215665</c:v>
                </c:pt>
                <c:pt idx="4">
                  <c:v>5150808</c:v>
                </c:pt>
                <c:pt idx="5">
                  <c:v>5665888.8</c:v>
                </c:pt>
                <c:pt idx="6">
                  <c:v>5920853.796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11571811"/>
        <c:axId val="37037436"/>
      </c:bar3D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('000)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71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horizontalDpi="600" verticalDpi="600" orientation="landscape"/>
  <headerFooter>
    <oddFooter>&amp;C&amp;"-,Bold"&amp;16 12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/>
  <headerFooter>
    <oddFooter>&amp;C&amp;"-,Bold"&amp;16 13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/>
  <headerFooter>
    <oddFooter>&amp;C&amp;"-,Bold"&amp;16 15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/>
  <headerFooter>
    <oddFooter>&amp;C&amp;"-,Bold"&amp;16 16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horizontalDpi="600" verticalDpi="600" orientation="landscape"/>
  <headerFooter>
    <oddFooter>&amp;C&amp;"-,Bold"&amp;16 18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horizontalDpi="600" verticalDpi="600" orientation="landscape"/>
  <headerFooter>
    <oddFooter>&amp;C&amp;"-,Bold"&amp;16 19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horizontalDpi="600" verticalDpi="600" orientation="landscape"/>
  <headerFooter>
    <oddFooter>&amp;C&amp;"-,Bold"&amp;16 21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horizontalDpi="600" verticalDpi="600" orientation="landscape"/>
  <headerFooter>
    <oddFooter>&amp;C&amp;"-,Bold"&amp;16 24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086614173228347" right="0.7086614173228347" top="0.7480314960629921" bottom="0.7480314960629921" header="0.31496062992125984" footer="0.31496062992125984"/>
  <pageSetup horizontalDpi="600" verticalDpi="600" orientation="landscape"/>
  <headerFooter>
    <oddFooter>&amp;C&amp;"-,Bold"&amp;16 25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2371725</xdr:colOff>
      <xdr:row>2</xdr:row>
      <xdr:rowOff>123825</xdr:rowOff>
    </xdr:from>
    <xdr:to>
      <xdr:col>0</xdr:col>
      <xdr:colOff>4267200</xdr:colOff>
      <xdr:row>7</xdr:row>
      <xdr:rowOff>104775</xdr:rowOff>
    </xdr:to>
    <xdr:pic>
      <xdr:nvPicPr>
        <xdr:cNvPr id="1" name="Picture 1" descr="C:\Documents and Settings\ModishaN\My Document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90575"/>
          <a:ext cx="1895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53150"/>
    <xdr:graphicFrame>
      <xdr:nvGraphicFramePr>
        <xdr:cNvPr id="1" name="Shape 1025"/>
        <xdr:cNvGraphicFramePr/>
      </xdr:nvGraphicFramePr>
      <xdr:xfrm>
        <a:off x="0" y="0"/>
        <a:ext cx="87534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raft%20Budget%20for%2008_09%20financial%20year\complient%20budget%20for%200809%20for%20Chart%20Purpos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selayaS\My%20Documents\MOLEMOLE%20BUDGET%200809%20EX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0"/>
      <sheetName val="operating revenue by source"/>
      <sheetName val="Chart11"/>
      <sheetName val="Chart12"/>
      <sheetName val="Operating expenditure by vote"/>
      <sheetName val="CAPITAL EXPENDITURE BY VOTE"/>
      <sheetName val="CAPITAL FUNDING BY SOURCE"/>
      <sheetName val="summary of revenue &amp;exp by vote"/>
      <sheetName val="operating expenditure by type"/>
      <sheetName val="recon.of IDP &amp; budget- revenue"/>
      <sheetName val="Sheet1"/>
      <sheetName val="Sheet2"/>
    </sheetNames>
    <sheetDataSet>
      <sheetData sheetId="1">
        <row r="9">
          <cell r="B9" t="str">
            <v>06/07 Audited Actual</v>
          </cell>
          <cell r="C9" t="str">
            <v>07/08 Aprroved Budget</v>
          </cell>
          <cell r="D9" t="str">
            <v>07/08 Adjusted Budget</v>
          </cell>
          <cell r="E9" t="str">
            <v>Full Year Forecast</v>
          </cell>
          <cell r="F9" t="str">
            <v>08/09 Budget</v>
          </cell>
          <cell r="G9" t="str">
            <v>09/10 Budget</v>
          </cell>
          <cell r="H9" t="str">
            <v>10/11 Budget</v>
          </cell>
        </row>
        <row r="14">
          <cell r="A14" t="str">
            <v>Service charges-water revenue from tariff billings</v>
          </cell>
          <cell r="B14">
            <v>717347</v>
          </cell>
          <cell r="C14">
            <v>1023868</v>
          </cell>
          <cell r="D14">
            <v>1023868</v>
          </cell>
          <cell r="E14">
            <v>1023868</v>
          </cell>
          <cell r="F14">
            <v>1500000</v>
          </cell>
          <cell r="G14">
            <v>1590000</v>
          </cell>
          <cell r="H14">
            <v>1685400</v>
          </cell>
        </row>
        <row r="15">
          <cell r="A15" t="str">
            <v>Interest earned </v>
          </cell>
          <cell r="B15">
            <v>389931</v>
          </cell>
          <cell r="C15">
            <v>181169</v>
          </cell>
          <cell r="D15">
            <v>181169</v>
          </cell>
          <cell r="E15">
            <v>181169</v>
          </cell>
        </row>
        <row r="16">
          <cell r="A16" t="str">
            <v>Service charges -sanitation revenue from tariff billings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1000000</v>
          </cell>
          <cell r="G16">
            <v>1060000</v>
          </cell>
          <cell r="H16">
            <v>1123600</v>
          </cell>
        </row>
        <row r="17">
          <cell r="A17" t="str">
            <v>Service charges-refuse removal from tariff billings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750000</v>
          </cell>
          <cell r="G17">
            <v>795000</v>
          </cell>
          <cell r="H17">
            <v>842700</v>
          </cell>
        </row>
        <row r="18">
          <cell r="A18" t="str">
            <v>Fines</v>
          </cell>
          <cell r="C18">
            <v>0</v>
          </cell>
          <cell r="D18">
            <v>0</v>
          </cell>
          <cell r="E18">
            <v>0</v>
          </cell>
          <cell r="F18">
            <v>9879505</v>
          </cell>
          <cell r="G18">
            <v>10472275</v>
          </cell>
          <cell r="H18">
            <v>11100612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aft Operational Budget0809"/>
      <sheetName val="Draft Capital Projects0809"/>
      <sheetName val="SALARY BUDGET 0809"/>
      <sheetName val="ALLOCATION OF EQUITABLE SHARES "/>
      <sheetName val="EXECUTIVE SUMMARY"/>
      <sheetName val="SUMMARY OF OPEX&amp;CAPEX"/>
      <sheetName val="ANALYSIS OF REVENUE PER SOURCE"/>
      <sheetName val="ANALYSIS OF REVENUE- GRANTS"/>
      <sheetName val="REVENUE SUMMARY"/>
      <sheetName val="OPERATIONAL EXPENDITURE PER VOT"/>
      <sheetName val="summary of budget"/>
      <sheetName val="BUDGET 0809 COVER"/>
      <sheetName val="table of contents"/>
      <sheetName val="Sheet1"/>
      <sheetName val="Sheet2"/>
    </sheetNames>
    <sheetDataSet>
      <sheetData sheetId="2">
        <row r="21">
          <cell r="G21">
            <v>75976.9506</v>
          </cell>
          <cell r="I21">
            <v>200579.14958400003</v>
          </cell>
          <cell r="K21">
            <v>19793</v>
          </cell>
          <cell r="M21">
            <v>9117.234072</v>
          </cell>
          <cell r="O21">
            <v>1290227.55</v>
          </cell>
          <cell r="X21">
            <v>267520</v>
          </cell>
          <cell r="Z21">
            <v>4000</v>
          </cell>
          <cell r="AB21">
            <v>334.84799999999996</v>
          </cell>
        </row>
        <row r="27">
          <cell r="E27">
            <v>834637.8</v>
          </cell>
          <cell r="G27">
            <v>21960</v>
          </cell>
          <cell r="I27">
            <v>104174.4</v>
          </cell>
          <cell r="K27">
            <v>31166.88</v>
          </cell>
          <cell r="M27">
            <v>5713.968</v>
          </cell>
          <cell r="O27">
            <v>178170</v>
          </cell>
          <cell r="AB27">
            <v>828.192</v>
          </cell>
        </row>
        <row r="68">
          <cell r="Y68">
            <v>76292.127</v>
          </cell>
        </row>
        <row r="101">
          <cell r="Z101">
            <v>60000</v>
          </cell>
          <cell r="AA101">
            <v>21000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31"/>
  <sheetViews>
    <sheetView zoomScalePageLayoutView="0" workbookViewId="0" topLeftCell="B732">
      <pane xSplit="1" topLeftCell="E2" activePane="topRight" state="frozen"/>
      <selection pane="topLeft" activeCell="B166" sqref="B166"/>
      <selection pane="topRight" activeCell="G530" sqref="G530"/>
    </sheetView>
  </sheetViews>
  <sheetFormatPr defaultColWidth="39.57421875" defaultRowHeight="15"/>
  <cols>
    <col min="1" max="1" width="28.421875" style="244" customWidth="1"/>
    <col min="2" max="2" width="78.57421875" style="244" customWidth="1"/>
    <col min="3" max="3" width="25.8515625" style="258" customWidth="1"/>
    <col min="4" max="4" width="26.28125" style="258" customWidth="1"/>
    <col min="5" max="5" width="27.7109375" style="259" customWidth="1"/>
    <col min="6" max="6" width="27.28125" style="260" customWidth="1"/>
    <col min="7" max="7" width="26.8515625" style="260" customWidth="1"/>
    <col min="8" max="16384" width="39.57421875" style="162" customWidth="1"/>
  </cols>
  <sheetData>
    <row r="1" spans="1:5" s="154" customFormat="1" ht="21.75" customHeight="1">
      <c r="A1" s="152"/>
      <c r="B1" s="152" t="s">
        <v>480</v>
      </c>
      <c r="C1" s="153"/>
      <c r="D1" s="153"/>
      <c r="E1" s="152"/>
    </row>
    <row r="2" spans="1:5" s="154" customFormat="1" ht="21.75" customHeight="1" thickBot="1">
      <c r="A2" s="152"/>
      <c r="B2" s="152" t="s">
        <v>481</v>
      </c>
      <c r="C2" s="153"/>
      <c r="D2" s="153"/>
      <c r="E2" s="152"/>
    </row>
    <row r="3" spans="1:28" s="163" customFormat="1" ht="21.75" customHeight="1">
      <c r="A3" s="155"/>
      <c r="B3" s="156"/>
      <c r="C3" s="157" t="s">
        <v>482</v>
      </c>
      <c r="D3" s="158"/>
      <c r="E3" s="159" t="s">
        <v>483</v>
      </c>
      <c r="F3" s="160" t="s">
        <v>484</v>
      </c>
      <c r="G3" s="161" t="s">
        <v>485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</row>
    <row r="4" spans="1:7" s="154" customFormat="1" ht="21.75" customHeight="1">
      <c r="A4" s="164"/>
      <c r="B4" s="152"/>
      <c r="C4" s="165" t="s">
        <v>457</v>
      </c>
      <c r="D4" s="165" t="s">
        <v>486</v>
      </c>
      <c r="E4" s="166" t="s">
        <v>457</v>
      </c>
      <c r="F4" s="167" t="s">
        <v>487</v>
      </c>
      <c r="G4" s="168" t="s">
        <v>457</v>
      </c>
    </row>
    <row r="5" spans="1:28" s="176" customFormat="1" ht="21.75" customHeight="1" thickBot="1">
      <c r="A5" s="169" t="s">
        <v>488</v>
      </c>
      <c r="B5" s="170" t="s">
        <v>243</v>
      </c>
      <c r="C5" s="171" t="s">
        <v>211</v>
      </c>
      <c r="D5" s="172"/>
      <c r="E5" s="173" t="s">
        <v>211</v>
      </c>
      <c r="F5" s="174" t="s">
        <v>211</v>
      </c>
      <c r="G5" s="175" t="s">
        <v>176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</row>
    <row r="6" spans="1:7" ht="21.75" customHeight="1">
      <c r="A6" s="177"/>
      <c r="B6" s="178" t="s">
        <v>489</v>
      </c>
      <c r="C6" s="179"/>
      <c r="D6" s="179"/>
      <c r="E6" s="180"/>
      <c r="F6" s="181"/>
      <c r="G6" s="182"/>
    </row>
    <row r="7" spans="1:7" ht="21.75" customHeight="1">
      <c r="A7" s="183"/>
      <c r="B7" s="184"/>
      <c r="C7" s="185"/>
      <c r="D7" s="185"/>
      <c r="E7" s="186"/>
      <c r="F7" s="187"/>
      <c r="G7" s="188"/>
    </row>
    <row r="8" spans="1:7" ht="21.75" customHeight="1">
      <c r="A8" s="183"/>
      <c r="B8" s="184" t="s">
        <v>490</v>
      </c>
      <c r="C8" s="185"/>
      <c r="D8" s="185"/>
      <c r="E8" s="186"/>
      <c r="F8" s="187"/>
      <c r="G8" s="188"/>
    </row>
    <row r="9" spans="1:7" ht="21.75" customHeight="1">
      <c r="A9" s="189"/>
      <c r="B9" s="190" t="s">
        <v>491</v>
      </c>
      <c r="C9" s="191">
        <f>C31+C97+C144+C212+C276+C325+C389+C469+C516</f>
        <v>16462536</v>
      </c>
      <c r="D9" s="191">
        <f>E9-C9</f>
        <v>728584</v>
      </c>
      <c r="E9" s="192">
        <v>17191120</v>
      </c>
      <c r="F9" s="193">
        <v>10774392.79</v>
      </c>
      <c r="G9" s="191">
        <f>G31+G97+G144+G212+G276+G325+G389</f>
        <v>28308947.03468267</v>
      </c>
    </row>
    <row r="10" spans="1:7" ht="21.75" customHeight="1" thickBot="1">
      <c r="A10" s="194"/>
      <c r="B10" s="195" t="s">
        <v>492</v>
      </c>
      <c r="C10" s="191">
        <f>C63+C118+C165+C241+C288+C341+C410+C477+C522+C473</f>
        <v>16449500</v>
      </c>
      <c r="D10" s="191">
        <f>E10-C10</f>
        <v>1446916</v>
      </c>
      <c r="E10" s="191">
        <v>17896416</v>
      </c>
      <c r="F10" s="191">
        <f>F63+F118+F165+F241+F288+F341+F410+F477+F522+F473</f>
        <v>6837128.600000001</v>
      </c>
      <c r="G10" s="191">
        <f>G63+G118+G165+G241+G288+G341+G410+G477+G522+G473</f>
        <v>15791700</v>
      </c>
    </row>
    <row r="11" spans="1:7" ht="21.75" customHeight="1" thickBot="1">
      <c r="A11" s="194"/>
      <c r="B11" s="195" t="s">
        <v>493</v>
      </c>
      <c r="C11" s="191">
        <f>C67+C169+C247+C291+C348+C425+C483+C526</f>
        <v>2760250</v>
      </c>
      <c r="D11" s="191">
        <f>E11-C11</f>
        <v>-848000</v>
      </c>
      <c r="E11" s="196">
        <v>1912250</v>
      </c>
      <c r="F11" s="193">
        <v>713355.98</v>
      </c>
      <c r="G11" s="191">
        <f>G67+G169+G247+G291+G348+G425+G483+G526</f>
        <v>1203000</v>
      </c>
    </row>
    <row r="12" spans="1:7" ht="21.75" customHeight="1">
      <c r="A12" s="194"/>
      <c r="B12" s="195" t="s">
        <v>494</v>
      </c>
      <c r="C12" s="191">
        <f>C72+C122+C172+C255+C297+C358+C436+C490+C529</f>
        <v>8699000</v>
      </c>
      <c r="D12" s="191">
        <f>E12-C12</f>
        <v>-1277500</v>
      </c>
      <c r="E12" s="197">
        <v>7421500</v>
      </c>
      <c r="F12" s="193">
        <v>257252.43</v>
      </c>
      <c r="G12" s="191">
        <f>G72+G122+G172+G255+G297+G358+G436+G490+G529</f>
        <v>1300000</v>
      </c>
    </row>
    <row r="13" spans="1:7" ht="21.75" customHeight="1">
      <c r="A13" s="194"/>
      <c r="B13" s="195" t="s">
        <v>495</v>
      </c>
      <c r="C13" s="191">
        <f>C75</f>
        <v>200000</v>
      </c>
      <c r="D13" s="191">
        <f>E13-C13</f>
        <v>0</v>
      </c>
      <c r="E13" s="198">
        <v>200000</v>
      </c>
      <c r="F13" s="193">
        <v>0</v>
      </c>
      <c r="G13" s="191">
        <f>G75</f>
        <v>0</v>
      </c>
    </row>
    <row r="14" spans="1:7" ht="21.75" customHeight="1">
      <c r="A14" s="194"/>
      <c r="B14" s="195" t="s">
        <v>496</v>
      </c>
      <c r="C14" s="191">
        <f>C175</f>
        <v>50000</v>
      </c>
      <c r="D14" s="191">
        <v>-50000</v>
      </c>
      <c r="E14" s="198">
        <v>0</v>
      </c>
      <c r="F14" s="193">
        <v>20663.94</v>
      </c>
      <c r="G14" s="191">
        <f>G175</f>
        <v>0</v>
      </c>
    </row>
    <row r="15" spans="1:7" s="202" customFormat="1" ht="21.75" customHeight="1">
      <c r="A15" s="199"/>
      <c r="B15" s="200" t="s">
        <v>497</v>
      </c>
      <c r="C15" s="201">
        <f>SUM(C9:C14)</f>
        <v>44621286</v>
      </c>
      <c r="D15" s="201"/>
      <c r="E15" s="201">
        <f>SUM(E9:E14)</f>
        <v>44621286</v>
      </c>
      <c r="F15" s="201">
        <f>SUM(F9:F14)</f>
        <v>18602793.740000002</v>
      </c>
      <c r="G15" s="201">
        <f>SUM(G9:G14)</f>
        <v>46603647.03468267</v>
      </c>
    </row>
    <row r="16" spans="1:7" ht="21.75" customHeight="1">
      <c r="A16" s="194"/>
      <c r="B16" s="195" t="s">
        <v>498</v>
      </c>
      <c r="C16" s="191">
        <f>C82+C128+C195+C260+C307+C373+C455+C502+C542</f>
        <v>-47405644</v>
      </c>
      <c r="D16" s="191"/>
      <c r="E16" s="191">
        <v>-47405644</v>
      </c>
      <c r="F16" s="203">
        <f>F82+F128+F195+F260+F307+F373+F455+F502+F542</f>
        <v>-37200178.63000001</v>
      </c>
      <c r="G16" s="191">
        <f>G82+G128+G195+G260+G307+G373+G455+G502+G542</f>
        <v>-50980756</v>
      </c>
    </row>
    <row r="17" spans="1:7" s="154" customFormat="1" ht="21.75" customHeight="1">
      <c r="A17" s="204"/>
      <c r="B17" s="205" t="s">
        <v>499</v>
      </c>
      <c r="C17" s="206">
        <f>C15+C16</f>
        <v>-2784358</v>
      </c>
      <c r="D17" s="206">
        <f>D15+D16</f>
        <v>0</v>
      </c>
      <c r="E17" s="206">
        <f>E15+E16</f>
        <v>-2784358</v>
      </c>
      <c r="F17" s="207">
        <f>F15+F16</f>
        <v>-18597384.890000008</v>
      </c>
      <c r="G17" s="206">
        <f>G15+G16</f>
        <v>-4377108.965317331</v>
      </c>
    </row>
    <row r="18" spans="1:7" s="154" customFormat="1" ht="21.75" customHeight="1">
      <c r="A18" s="208"/>
      <c r="B18" s="152"/>
      <c r="C18" s="209"/>
      <c r="D18" s="209"/>
      <c r="E18" s="210"/>
      <c r="F18" s="211"/>
      <c r="G18" s="212"/>
    </row>
    <row r="19" spans="1:7" s="154" customFormat="1" ht="21.75" customHeight="1">
      <c r="A19" s="208" t="s">
        <v>500</v>
      </c>
      <c r="B19" s="152" t="s">
        <v>501</v>
      </c>
      <c r="C19" s="209"/>
      <c r="D19" s="209"/>
      <c r="E19" s="210"/>
      <c r="F19" s="211"/>
      <c r="G19" s="212"/>
    </row>
    <row r="20" spans="1:7" s="154" customFormat="1" ht="21.75" customHeight="1">
      <c r="A20" s="208" t="s">
        <v>502</v>
      </c>
      <c r="B20" s="205" t="s">
        <v>491</v>
      </c>
      <c r="C20" s="206"/>
      <c r="D20" s="206"/>
      <c r="E20" s="213"/>
      <c r="F20" s="214"/>
      <c r="G20" s="215"/>
    </row>
    <row r="21" spans="1:7" ht="21.75" customHeight="1">
      <c r="A21" s="216" t="s">
        <v>503</v>
      </c>
      <c r="B21" s="195" t="s">
        <v>504</v>
      </c>
      <c r="C21" s="191">
        <v>3286281</v>
      </c>
      <c r="D21" s="191">
        <f>E21-C21</f>
        <v>0</v>
      </c>
      <c r="E21" s="217">
        <v>3286281</v>
      </c>
      <c r="F21" s="193">
        <v>2418151.5</v>
      </c>
      <c r="G21" s="218">
        <v>4565051</v>
      </c>
    </row>
    <row r="22" spans="1:7" ht="21.75" customHeight="1">
      <c r="A22" s="216" t="s">
        <v>505</v>
      </c>
      <c r="B22" s="195" t="s">
        <v>271</v>
      </c>
      <c r="C22" s="191">
        <v>0</v>
      </c>
      <c r="D22" s="191">
        <f aca="true" t="shared" si="0" ref="D22:D27">E22-C22</f>
        <v>100000</v>
      </c>
      <c r="E22" s="198">
        <v>100000</v>
      </c>
      <c r="F22" s="193">
        <v>34663.08</v>
      </c>
      <c r="G22" s="218">
        <f>'[2]SALARY BUDGET 0809'!G21</f>
        <v>75976.9506</v>
      </c>
    </row>
    <row r="23" spans="1:7" ht="21.75" customHeight="1">
      <c r="A23" s="216" t="s">
        <v>506</v>
      </c>
      <c r="B23" s="195" t="s">
        <v>507</v>
      </c>
      <c r="C23" s="191">
        <v>199124</v>
      </c>
      <c r="D23" s="191">
        <f t="shared" si="0"/>
        <v>0</v>
      </c>
      <c r="E23" s="198">
        <v>199124</v>
      </c>
      <c r="F23" s="193">
        <v>76282.5</v>
      </c>
      <c r="G23" s="218">
        <f>'[2]SALARY BUDGET 0809'!I21</f>
        <v>200579.14958400003</v>
      </c>
    </row>
    <row r="24" spans="1:7" ht="21.75" customHeight="1">
      <c r="A24" s="216" t="s">
        <v>508</v>
      </c>
      <c r="B24" s="195" t="s">
        <v>509</v>
      </c>
      <c r="C24" s="191">
        <v>0</v>
      </c>
      <c r="D24" s="191">
        <f t="shared" si="0"/>
        <v>40000</v>
      </c>
      <c r="E24" s="198">
        <v>40000</v>
      </c>
      <c r="F24" s="193">
        <v>26734.8</v>
      </c>
      <c r="G24" s="218">
        <f>'[2]SALARY BUDGET 0809'!K21</f>
        <v>19793</v>
      </c>
    </row>
    <row r="25" spans="1:7" ht="21.75" customHeight="1">
      <c r="A25" s="216" t="s">
        <v>510</v>
      </c>
      <c r="B25" s="195" t="s">
        <v>511</v>
      </c>
      <c r="C25" s="191">
        <v>32863</v>
      </c>
      <c r="D25" s="191">
        <f t="shared" si="0"/>
        <v>0</v>
      </c>
      <c r="E25" s="198">
        <v>32863</v>
      </c>
      <c r="F25" s="193">
        <v>3083.57</v>
      </c>
      <c r="G25" s="218">
        <f>'[2]SALARY BUDGET 0809'!M21</f>
        <v>9117.234072</v>
      </c>
    </row>
    <row r="26" spans="1:7" ht="21.75" customHeight="1">
      <c r="A26" s="216" t="s">
        <v>512</v>
      </c>
      <c r="B26" s="195" t="s">
        <v>513</v>
      </c>
      <c r="C26" s="191">
        <v>106848</v>
      </c>
      <c r="D26" s="191">
        <f t="shared" si="0"/>
        <v>450000</v>
      </c>
      <c r="E26" s="198">
        <v>556848</v>
      </c>
      <c r="F26" s="193">
        <v>748951.22</v>
      </c>
      <c r="G26" s="218">
        <f>'[2]SALARY BUDGET 0809'!O21</f>
        <v>1290227.55</v>
      </c>
    </row>
    <row r="27" spans="1:7" ht="21.75" customHeight="1">
      <c r="A27" s="216" t="s">
        <v>514</v>
      </c>
      <c r="B27" s="195" t="s">
        <v>515</v>
      </c>
      <c r="C27" s="191">
        <v>549</v>
      </c>
      <c r="D27" s="191">
        <f t="shared" si="0"/>
        <v>0</v>
      </c>
      <c r="E27" s="198" t="s">
        <v>516</v>
      </c>
      <c r="F27" s="193">
        <v>156.8</v>
      </c>
      <c r="G27" s="218">
        <f>'[2]SALARY BUDGET 0809'!AB21</f>
        <v>334.84799999999996</v>
      </c>
    </row>
    <row r="28" spans="1:7" ht="21.75" customHeight="1">
      <c r="A28" s="216"/>
      <c r="B28" s="195" t="s">
        <v>517</v>
      </c>
      <c r="C28" s="191"/>
      <c r="D28" s="191"/>
      <c r="E28" s="198"/>
      <c r="F28" s="193"/>
      <c r="G28" s="218">
        <f>'[2]SALARY BUDGET 0809'!X21</f>
        <v>267520</v>
      </c>
    </row>
    <row r="29" spans="1:7" ht="21.75" customHeight="1">
      <c r="A29" s="216"/>
      <c r="B29" s="195" t="s">
        <v>518</v>
      </c>
      <c r="C29" s="191"/>
      <c r="D29" s="191"/>
      <c r="E29" s="198"/>
      <c r="F29" s="193"/>
      <c r="G29" s="218">
        <f>'[2]SALARY BUDGET 0809'!Z21</f>
        <v>4000</v>
      </c>
    </row>
    <row r="30" spans="1:7" ht="21.75" customHeight="1">
      <c r="A30" s="216"/>
      <c r="B30" s="195" t="s">
        <v>629</v>
      </c>
      <c r="C30" s="191"/>
      <c r="D30" s="191"/>
      <c r="E30" s="198"/>
      <c r="F30" s="193"/>
      <c r="G30" s="218">
        <v>10000</v>
      </c>
    </row>
    <row r="31" spans="1:7" s="154" customFormat="1" ht="21.75" customHeight="1">
      <c r="A31" s="208" t="s">
        <v>519</v>
      </c>
      <c r="B31" s="205" t="s">
        <v>520</v>
      </c>
      <c r="C31" s="206">
        <f>SUM(C21:C28)</f>
        <v>3625665</v>
      </c>
      <c r="D31" s="206">
        <f>SUM(D21:D28)</f>
        <v>590000</v>
      </c>
      <c r="E31" s="206">
        <f>SUM(E21:E28)</f>
        <v>4215116</v>
      </c>
      <c r="F31" s="207">
        <f>SUM(F21:F28)</f>
        <v>3308023.4699999997</v>
      </c>
      <c r="G31" s="206">
        <f>SUM(G21:G30)</f>
        <v>6442599.732256</v>
      </c>
    </row>
    <row r="32" spans="1:7" s="154" customFormat="1" ht="21.75" customHeight="1">
      <c r="A32" s="208" t="s">
        <v>521</v>
      </c>
      <c r="B32" s="205" t="s">
        <v>492</v>
      </c>
      <c r="C32" s="206"/>
      <c r="D32" s="206"/>
      <c r="E32" s="213"/>
      <c r="F32" s="214"/>
      <c r="G32" s="215"/>
    </row>
    <row r="33" spans="1:7" ht="21.75" customHeight="1">
      <c r="A33" s="216" t="s">
        <v>522</v>
      </c>
      <c r="B33" s="195" t="s">
        <v>523</v>
      </c>
      <c r="C33" s="191">
        <v>50000</v>
      </c>
      <c r="D33" s="191">
        <f>E33-C33</f>
        <v>0</v>
      </c>
      <c r="E33" s="219">
        <v>50000</v>
      </c>
      <c r="F33" s="193">
        <v>25655.16</v>
      </c>
      <c r="G33" s="218">
        <v>0</v>
      </c>
    </row>
    <row r="34" spans="1:7" ht="21.75" customHeight="1">
      <c r="A34" s="216" t="s">
        <v>524</v>
      </c>
      <c r="B34" s="195" t="s">
        <v>525</v>
      </c>
      <c r="C34" s="191">
        <v>400000</v>
      </c>
      <c r="D34" s="191">
        <f aca="true" t="shared" si="1" ref="D34:D61">E34-C34</f>
        <v>0</v>
      </c>
      <c r="E34" s="219">
        <v>400000</v>
      </c>
      <c r="F34" s="193">
        <v>370935.23</v>
      </c>
      <c r="G34" s="218">
        <v>0</v>
      </c>
    </row>
    <row r="35" spans="1:7" s="154" customFormat="1" ht="21.75" customHeight="1">
      <c r="A35" s="216" t="s">
        <v>526</v>
      </c>
      <c r="B35" s="195" t="s">
        <v>527</v>
      </c>
      <c r="C35" s="191">
        <v>200000</v>
      </c>
      <c r="D35" s="191">
        <f t="shared" si="1"/>
        <v>-100000</v>
      </c>
      <c r="E35" s="219">
        <v>100000</v>
      </c>
      <c r="F35" s="193">
        <v>16542.5</v>
      </c>
      <c r="G35" s="218">
        <v>80000</v>
      </c>
    </row>
    <row r="36" spans="1:7" s="154" customFormat="1" ht="21.75" customHeight="1">
      <c r="A36" s="216" t="s">
        <v>528</v>
      </c>
      <c r="B36" s="195" t="s">
        <v>529</v>
      </c>
      <c r="C36" s="191">
        <v>50000</v>
      </c>
      <c r="D36" s="191">
        <f t="shared" si="1"/>
        <v>-30000</v>
      </c>
      <c r="E36" s="219">
        <v>20000</v>
      </c>
      <c r="F36" s="193">
        <v>1963.7</v>
      </c>
      <c r="G36" s="218">
        <v>10000</v>
      </c>
    </row>
    <row r="37" spans="1:7" s="154" customFormat="1" ht="21.75" customHeight="1">
      <c r="A37" s="216" t="s">
        <v>530</v>
      </c>
      <c r="B37" s="195" t="s">
        <v>531</v>
      </c>
      <c r="C37" s="191">
        <v>200000</v>
      </c>
      <c r="D37" s="191">
        <f t="shared" si="1"/>
        <v>0</v>
      </c>
      <c r="E37" s="219">
        <v>200000</v>
      </c>
      <c r="F37" s="193">
        <v>139707.64</v>
      </c>
      <c r="G37" s="218">
        <v>250000</v>
      </c>
    </row>
    <row r="38" spans="1:7" ht="21.75" customHeight="1">
      <c r="A38" s="216" t="s">
        <v>532</v>
      </c>
      <c r="B38" s="195" t="s">
        <v>533</v>
      </c>
      <c r="C38" s="191">
        <v>600000</v>
      </c>
      <c r="D38" s="191">
        <f t="shared" si="1"/>
        <v>0</v>
      </c>
      <c r="E38" s="219">
        <v>600000</v>
      </c>
      <c r="F38" s="193">
        <v>327264.33</v>
      </c>
      <c r="G38" s="218">
        <v>0</v>
      </c>
    </row>
    <row r="39" spans="1:7" ht="21.75" customHeight="1">
      <c r="A39" s="216" t="s">
        <v>534</v>
      </c>
      <c r="B39" s="195" t="s">
        <v>535</v>
      </c>
      <c r="C39" s="191">
        <v>200000</v>
      </c>
      <c r="D39" s="191">
        <f t="shared" si="1"/>
        <v>0</v>
      </c>
      <c r="E39" s="219">
        <v>200000</v>
      </c>
      <c r="F39" s="193">
        <v>15655</v>
      </c>
      <c r="G39" s="218">
        <v>220000</v>
      </c>
    </row>
    <row r="40" spans="1:7" ht="21.75" customHeight="1">
      <c r="A40" s="216" t="s">
        <v>536</v>
      </c>
      <c r="B40" s="195" t="s">
        <v>537</v>
      </c>
      <c r="C40" s="191">
        <v>200000</v>
      </c>
      <c r="D40" s="191">
        <f t="shared" si="1"/>
        <v>0</v>
      </c>
      <c r="E40" s="219">
        <v>200000</v>
      </c>
      <c r="F40" s="193">
        <v>41400</v>
      </c>
      <c r="G40" s="218">
        <v>200000</v>
      </c>
    </row>
    <row r="41" spans="1:7" ht="21.75" customHeight="1">
      <c r="A41" s="216" t="s">
        <v>538</v>
      </c>
      <c r="B41" s="195" t="s">
        <v>539</v>
      </c>
      <c r="C41" s="191">
        <v>10000</v>
      </c>
      <c r="D41" s="191">
        <f t="shared" si="1"/>
        <v>-10000</v>
      </c>
      <c r="E41" s="219" t="s">
        <v>540</v>
      </c>
      <c r="F41" s="193">
        <v>0</v>
      </c>
      <c r="G41" s="218">
        <v>0</v>
      </c>
    </row>
    <row r="42" spans="1:7" s="154" customFormat="1" ht="21.75" customHeight="1">
      <c r="A42" s="216" t="s">
        <v>541</v>
      </c>
      <c r="B42" s="195" t="s">
        <v>542</v>
      </c>
      <c r="C42" s="206">
        <v>0</v>
      </c>
      <c r="D42" s="191">
        <f t="shared" si="1"/>
        <v>50000</v>
      </c>
      <c r="E42" s="219">
        <v>50000</v>
      </c>
      <c r="F42" s="193">
        <v>32032</v>
      </c>
      <c r="G42" s="215">
        <v>0</v>
      </c>
    </row>
    <row r="43" spans="1:7" ht="21.75" customHeight="1">
      <c r="A43" s="216" t="s">
        <v>543</v>
      </c>
      <c r="B43" s="195" t="s">
        <v>544</v>
      </c>
      <c r="C43" s="191">
        <v>10000</v>
      </c>
      <c r="D43" s="191">
        <f t="shared" si="1"/>
        <v>-10000</v>
      </c>
      <c r="E43" s="219" t="s">
        <v>540</v>
      </c>
      <c r="F43" s="193">
        <v>0</v>
      </c>
      <c r="G43" s="218">
        <v>0</v>
      </c>
    </row>
    <row r="44" spans="1:7" ht="21.75" customHeight="1">
      <c r="A44" s="216" t="s">
        <v>545</v>
      </c>
      <c r="B44" s="195" t="s">
        <v>546</v>
      </c>
      <c r="C44" s="191">
        <v>10000</v>
      </c>
      <c r="D44" s="191">
        <f t="shared" si="1"/>
        <v>-10000</v>
      </c>
      <c r="E44" s="219" t="s">
        <v>540</v>
      </c>
      <c r="F44" s="193">
        <v>0</v>
      </c>
      <c r="G44" s="218">
        <v>0</v>
      </c>
    </row>
    <row r="45" spans="1:7" ht="21.75" customHeight="1">
      <c r="A45" s="216" t="s">
        <v>547</v>
      </c>
      <c r="B45" s="195" t="s">
        <v>548</v>
      </c>
      <c r="C45" s="191">
        <v>50000</v>
      </c>
      <c r="D45" s="191">
        <f t="shared" si="1"/>
        <v>-50000</v>
      </c>
      <c r="E45" s="219" t="s">
        <v>540</v>
      </c>
      <c r="F45" s="193">
        <v>0</v>
      </c>
      <c r="G45" s="218"/>
    </row>
    <row r="46" spans="1:7" ht="21.75" customHeight="1">
      <c r="A46" s="216" t="s">
        <v>549</v>
      </c>
      <c r="B46" s="195" t="s">
        <v>550</v>
      </c>
      <c r="C46" s="191">
        <v>0</v>
      </c>
      <c r="D46" s="191">
        <f t="shared" si="1"/>
        <v>3000</v>
      </c>
      <c r="E46" s="219">
        <v>3000</v>
      </c>
      <c r="F46" s="193">
        <v>-540.21</v>
      </c>
      <c r="G46" s="218"/>
    </row>
    <row r="47" spans="1:7" ht="21.75" customHeight="1">
      <c r="A47" s="216" t="s">
        <v>551</v>
      </c>
      <c r="B47" s="195" t="s">
        <v>552</v>
      </c>
      <c r="C47" s="191">
        <v>245000</v>
      </c>
      <c r="D47" s="191">
        <f t="shared" si="1"/>
        <v>70000</v>
      </c>
      <c r="E47" s="219">
        <v>315000</v>
      </c>
      <c r="F47" s="193">
        <v>156057.28</v>
      </c>
      <c r="G47" s="218"/>
    </row>
    <row r="48" spans="1:7" ht="21.75" customHeight="1">
      <c r="A48" s="216" t="s">
        <v>553</v>
      </c>
      <c r="B48" s="195" t="s">
        <v>554</v>
      </c>
      <c r="C48" s="191">
        <v>250000</v>
      </c>
      <c r="D48" s="191">
        <f t="shared" si="1"/>
        <v>-50000</v>
      </c>
      <c r="E48" s="219">
        <v>200000</v>
      </c>
      <c r="F48" s="193">
        <v>55000</v>
      </c>
      <c r="G48" s="218">
        <v>50000</v>
      </c>
    </row>
    <row r="49" spans="1:7" ht="21.75" customHeight="1">
      <c r="A49" s="216" t="s">
        <v>555</v>
      </c>
      <c r="B49" s="195" t="s">
        <v>556</v>
      </c>
      <c r="C49" s="191">
        <v>0</v>
      </c>
      <c r="D49" s="191">
        <f t="shared" si="1"/>
        <v>27000</v>
      </c>
      <c r="E49" s="219">
        <v>27000</v>
      </c>
      <c r="F49" s="193">
        <v>11997.78</v>
      </c>
      <c r="G49" s="218">
        <v>0</v>
      </c>
    </row>
    <row r="50" spans="1:7" ht="21.75" customHeight="1">
      <c r="A50" s="216" t="s">
        <v>557</v>
      </c>
      <c r="B50" s="195" t="s">
        <v>558</v>
      </c>
      <c r="C50" s="191">
        <v>630000</v>
      </c>
      <c r="D50" s="191">
        <f t="shared" si="1"/>
        <v>-150000</v>
      </c>
      <c r="E50" s="219">
        <v>480000</v>
      </c>
      <c r="F50" s="193">
        <v>352014.11</v>
      </c>
      <c r="G50" s="218">
        <v>0</v>
      </c>
    </row>
    <row r="51" spans="1:7" ht="21.75" customHeight="1">
      <c r="A51" s="216" t="s">
        <v>559</v>
      </c>
      <c r="B51" s="195" t="s">
        <v>560</v>
      </c>
      <c r="C51" s="191">
        <v>450000</v>
      </c>
      <c r="D51" s="191">
        <f t="shared" si="1"/>
        <v>-115642</v>
      </c>
      <c r="E51" s="219">
        <v>334358</v>
      </c>
      <c r="F51" s="193">
        <v>296562</v>
      </c>
      <c r="G51" s="218">
        <v>0</v>
      </c>
    </row>
    <row r="52" spans="1:7" s="154" customFormat="1" ht="21.75" customHeight="1">
      <c r="A52" s="216" t="s">
        <v>561</v>
      </c>
      <c r="B52" s="195" t="s">
        <v>562</v>
      </c>
      <c r="C52" s="191">
        <v>200000</v>
      </c>
      <c r="D52" s="191">
        <f t="shared" si="1"/>
        <v>0</v>
      </c>
      <c r="E52" s="219">
        <v>200000</v>
      </c>
      <c r="F52" s="193">
        <v>27182.95</v>
      </c>
      <c r="G52" s="218">
        <v>200000</v>
      </c>
    </row>
    <row r="53" spans="1:7" s="154" customFormat="1" ht="21.75" customHeight="1">
      <c r="A53" s="216" t="s">
        <v>563</v>
      </c>
      <c r="B53" s="195" t="s">
        <v>564</v>
      </c>
      <c r="C53" s="191">
        <v>300000</v>
      </c>
      <c r="D53" s="191">
        <f t="shared" si="1"/>
        <v>150000</v>
      </c>
      <c r="E53" s="219">
        <v>450000</v>
      </c>
      <c r="F53" s="193">
        <v>104273.63</v>
      </c>
      <c r="G53" s="218">
        <v>0</v>
      </c>
    </row>
    <row r="54" spans="1:7" ht="21.75" customHeight="1">
      <c r="A54" s="216" t="s">
        <v>565</v>
      </c>
      <c r="B54" s="195" t="s">
        <v>566</v>
      </c>
      <c r="C54" s="191">
        <v>120000</v>
      </c>
      <c r="D54" s="191">
        <f t="shared" si="1"/>
        <v>-26331</v>
      </c>
      <c r="E54" s="219">
        <v>93669</v>
      </c>
      <c r="F54" s="193">
        <v>93668.58</v>
      </c>
      <c r="G54" s="218">
        <v>0</v>
      </c>
    </row>
    <row r="55" spans="1:7" ht="21.75" customHeight="1">
      <c r="A55" s="216" t="s">
        <v>567</v>
      </c>
      <c r="B55" s="195" t="s">
        <v>568</v>
      </c>
      <c r="C55" s="191">
        <v>20000</v>
      </c>
      <c r="D55" s="191">
        <f t="shared" si="1"/>
        <v>9896</v>
      </c>
      <c r="E55" s="219">
        <v>29896</v>
      </c>
      <c r="F55" s="193">
        <v>17265.06</v>
      </c>
      <c r="G55" s="218">
        <v>0</v>
      </c>
    </row>
    <row r="56" spans="1:7" ht="21.75" customHeight="1">
      <c r="A56" s="216" t="s">
        <v>569</v>
      </c>
      <c r="B56" s="195" t="s">
        <v>570</v>
      </c>
      <c r="C56" s="191">
        <v>60000</v>
      </c>
      <c r="D56" s="191">
        <f t="shared" si="1"/>
        <v>0</v>
      </c>
      <c r="E56" s="219">
        <v>60000</v>
      </c>
      <c r="F56" s="193">
        <v>54149.04</v>
      </c>
      <c r="G56" s="218">
        <v>60000</v>
      </c>
    </row>
    <row r="57" spans="1:7" ht="21.75" customHeight="1">
      <c r="A57" s="216" t="s">
        <v>571</v>
      </c>
      <c r="B57" s="195" t="s">
        <v>572</v>
      </c>
      <c r="C57" s="220">
        <v>0</v>
      </c>
      <c r="D57" s="191">
        <f t="shared" si="1"/>
        <v>100000</v>
      </c>
      <c r="E57" s="219">
        <v>100000</v>
      </c>
      <c r="F57" s="221">
        <v>49550.01</v>
      </c>
      <c r="G57" s="220">
        <v>0</v>
      </c>
    </row>
    <row r="58" spans="1:7" ht="21.75" customHeight="1">
      <c r="A58" s="222" t="s">
        <v>573</v>
      </c>
      <c r="B58" s="190" t="s">
        <v>574</v>
      </c>
      <c r="C58" s="191">
        <v>20000</v>
      </c>
      <c r="D58" s="191">
        <f t="shared" si="1"/>
        <v>0</v>
      </c>
      <c r="E58" s="219">
        <v>20000</v>
      </c>
      <c r="F58" s="193">
        <v>307.8</v>
      </c>
      <c r="G58" s="218">
        <v>2500</v>
      </c>
    </row>
    <row r="59" spans="1:7" ht="21.75" customHeight="1">
      <c r="A59" s="216" t="s">
        <v>575</v>
      </c>
      <c r="B59" s="195" t="s">
        <v>576</v>
      </c>
      <c r="C59" s="191">
        <v>200000</v>
      </c>
      <c r="D59" s="191">
        <f t="shared" si="1"/>
        <v>-100000</v>
      </c>
      <c r="E59" s="219">
        <v>100000</v>
      </c>
      <c r="F59" s="193">
        <v>8459.44</v>
      </c>
      <c r="G59" s="218">
        <v>50000</v>
      </c>
    </row>
    <row r="60" spans="1:7" ht="21.75" customHeight="1">
      <c r="A60" s="216"/>
      <c r="B60" s="195" t="s">
        <v>577</v>
      </c>
      <c r="C60" s="191">
        <v>0</v>
      </c>
      <c r="D60" s="191">
        <v>0</v>
      </c>
      <c r="E60" s="219">
        <v>0</v>
      </c>
      <c r="F60" s="193">
        <v>0</v>
      </c>
      <c r="G60" s="218">
        <v>200000</v>
      </c>
    </row>
    <row r="61" spans="1:7" ht="21.75" customHeight="1">
      <c r="A61" s="216" t="s">
        <v>578</v>
      </c>
      <c r="B61" s="195" t="s">
        <v>579</v>
      </c>
      <c r="C61" s="191">
        <v>300000</v>
      </c>
      <c r="D61" s="191">
        <f t="shared" si="1"/>
        <v>100000</v>
      </c>
      <c r="E61" s="219">
        <v>400000</v>
      </c>
      <c r="F61" s="193">
        <v>321493.46</v>
      </c>
      <c r="G61" s="218">
        <v>300000</v>
      </c>
    </row>
    <row r="62" spans="1:7" ht="21.75" customHeight="1">
      <c r="A62" s="216"/>
      <c r="B62" s="195" t="s">
        <v>580</v>
      </c>
      <c r="C62" s="191">
        <v>0</v>
      </c>
      <c r="D62" s="191">
        <v>0</v>
      </c>
      <c r="E62" s="219">
        <v>0</v>
      </c>
      <c r="F62" s="193">
        <v>0</v>
      </c>
      <c r="G62" s="218">
        <v>480000</v>
      </c>
    </row>
    <row r="63" spans="1:7" s="154" customFormat="1" ht="21.75" customHeight="1">
      <c r="A63" s="208" t="s">
        <v>581</v>
      </c>
      <c r="B63" s="205" t="s">
        <v>582</v>
      </c>
      <c r="C63" s="206">
        <f>SUM(C33:C62)</f>
        <v>4775000</v>
      </c>
      <c r="D63" s="206">
        <f>SUM(D33:D61)</f>
        <v>-142077</v>
      </c>
      <c r="E63" s="223">
        <f>SUM(E33:E62)</f>
        <v>4632923</v>
      </c>
      <c r="F63" s="207">
        <f>SUM(F33:F62)</f>
        <v>2518596.4899999998</v>
      </c>
      <c r="G63" s="206">
        <f>SUM(G33:G62)</f>
        <v>2102500</v>
      </c>
    </row>
    <row r="64" spans="1:7" s="154" customFormat="1" ht="21.75" customHeight="1">
      <c r="A64" s="208" t="s">
        <v>583</v>
      </c>
      <c r="B64" s="205" t="s">
        <v>493</v>
      </c>
      <c r="C64" s="206"/>
      <c r="D64" s="206"/>
      <c r="E64" s="213"/>
      <c r="F64" s="214"/>
      <c r="G64" s="215"/>
    </row>
    <row r="65" spans="1:7" ht="21.75" customHeight="1">
      <c r="A65" s="216" t="s">
        <v>584</v>
      </c>
      <c r="B65" s="195" t="s">
        <v>585</v>
      </c>
      <c r="C65" s="191">
        <v>50000</v>
      </c>
      <c r="D65" s="191">
        <f>E65-C65</f>
        <v>0</v>
      </c>
      <c r="E65" s="219">
        <v>50000</v>
      </c>
      <c r="F65" s="193">
        <v>1988.61</v>
      </c>
      <c r="G65" s="215">
        <v>0</v>
      </c>
    </row>
    <row r="66" spans="1:7" ht="21.75" customHeight="1">
      <c r="A66" s="216" t="s">
        <v>586</v>
      </c>
      <c r="B66" s="195" t="s">
        <v>587</v>
      </c>
      <c r="C66" s="191">
        <v>100000</v>
      </c>
      <c r="D66" s="191">
        <f aca="true" t="shared" si="2" ref="D66:D136">E66-C66</f>
        <v>-90000</v>
      </c>
      <c r="E66" s="219">
        <v>10000</v>
      </c>
      <c r="F66" s="193">
        <v>4035.16</v>
      </c>
      <c r="G66" s="218">
        <v>0</v>
      </c>
    </row>
    <row r="67" spans="1:7" s="154" customFormat="1" ht="21.75" customHeight="1">
      <c r="A67" s="208" t="s">
        <v>588</v>
      </c>
      <c r="B67" s="205" t="s">
        <v>589</v>
      </c>
      <c r="C67" s="206">
        <f>SUM(C65:C66)</f>
        <v>150000</v>
      </c>
      <c r="D67" s="206">
        <f>SUM(D65:D66)</f>
        <v>-90000</v>
      </c>
      <c r="E67" s="223">
        <f>SUM(E65:E66)</f>
        <v>60000</v>
      </c>
      <c r="F67" s="207">
        <f>SUM(F65:F66)</f>
        <v>6023.7699999999995</v>
      </c>
      <c r="G67" s="206">
        <f>SUM(G65:G66)</f>
        <v>0</v>
      </c>
    </row>
    <row r="68" spans="1:7" s="154" customFormat="1" ht="21.75" customHeight="1">
      <c r="A68" s="208" t="s">
        <v>590</v>
      </c>
      <c r="B68" s="205" t="s">
        <v>494</v>
      </c>
      <c r="C68" s="206"/>
      <c r="D68" s="191">
        <f t="shared" si="2"/>
        <v>0</v>
      </c>
      <c r="E68" s="213"/>
      <c r="F68" s="214"/>
      <c r="G68" s="215"/>
    </row>
    <row r="69" spans="1:7" ht="21.75" customHeight="1">
      <c r="A69" s="216" t="s">
        <v>591</v>
      </c>
      <c r="B69" s="195" t="s">
        <v>592</v>
      </c>
      <c r="C69" s="191">
        <v>500000</v>
      </c>
      <c r="D69" s="191">
        <f t="shared" si="2"/>
        <v>-490000</v>
      </c>
      <c r="E69" s="219">
        <v>10000</v>
      </c>
      <c r="F69" s="193">
        <v>6734.88</v>
      </c>
      <c r="G69" s="218"/>
    </row>
    <row r="70" spans="1:7" ht="21.75" customHeight="1">
      <c r="A70" s="216" t="s">
        <v>593</v>
      </c>
      <c r="B70" s="195" t="s">
        <v>585</v>
      </c>
      <c r="C70" s="191">
        <v>1000000</v>
      </c>
      <c r="D70" s="191">
        <f t="shared" si="2"/>
        <v>-1000000</v>
      </c>
      <c r="E70" s="219" t="s">
        <v>540</v>
      </c>
      <c r="F70" s="193">
        <v>0</v>
      </c>
      <c r="G70" s="218"/>
    </row>
    <row r="71" spans="1:7" ht="21.75" customHeight="1">
      <c r="A71" s="216" t="s">
        <v>594</v>
      </c>
      <c r="B71" s="195" t="s">
        <v>595</v>
      </c>
      <c r="C71" s="191">
        <v>50000</v>
      </c>
      <c r="D71" s="191">
        <f t="shared" si="2"/>
        <v>-30000</v>
      </c>
      <c r="E71" s="219">
        <v>20000</v>
      </c>
      <c r="F71" s="193">
        <v>0</v>
      </c>
      <c r="G71" s="218"/>
    </row>
    <row r="72" spans="1:7" s="154" customFormat="1" ht="21.75" customHeight="1">
      <c r="A72" s="208" t="s">
        <v>596</v>
      </c>
      <c r="B72" s="205" t="s">
        <v>597</v>
      </c>
      <c r="C72" s="206">
        <f>SUM(C69:C71)</f>
        <v>1550000</v>
      </c>
      <c r="D72" s="206">
        <f>SUM(D69:D71)</f>
        <v>-1520000</v>
      </c>
      <c r="E72" s="223">
        <f>SUM(E69:E71)</f>
        <v>30000</v>
      </c>
      <c r="F72" s="207">
        <f>SUM(F69:F71)</f>
        <v>6734.88</v>
      </c>
      <c r="G72" s="206">
        <f>SUM(G69:G71)</f>
        <v>0</v>
      </c>
    </row>
    <row r="73" spans="1:7" s="154" customFormat="1" ht="21.75" customHeight="1">
      <c r="A73" s="208" t="s">
        <v>598</v>
      </c>
      <c r="B73" s="205" t="s">
        <v>495</v>
      </c>
      <c r="C73" s="206"/>
      <c r="D73" s="191">
        <f t="shared" si="2"/>
        <v>0</v>
      </c>
      <c r="E73" s="213"/>
      <c r="F73" s="214"/>
      <c r="G73" s="215"/>
    </row>
    <row r="74" spans="1:7" s="154" customFormat="1" ht="21.75" customHeight="1">
      <c r="A74" s="216" t="s">
        <v>599</v>
      </c>
      <c r="B74" s="195" t="s">
        <v>600</v>
      </c>
      <c r="C74" s="191">
        <v>200000</v>
      </c>
      <c r="D74" s="191">
        <f t="shared" si="2"/>
        <v>0</v>
      </c>
      <c r="E74" s="219">
        <v>200000</v>
      </c>
      <c r="F74" s="193">
        <v>0</v>
      </c>
      <c r="G74" s="218"/>
    </row>
    <row r="75" spans="1:7" s="154" customFormat="1" ht="21.75" customHeight="1">
      <c r="A75" s="208" t="s">
        <v>601</v>
      </c>
      <c r="B75" s="205" t="s">
        <v>602</v>
      </c>
      <c r="C75" s="206">
        <v>200000</v>
      </c>
      <c r="D75" s="191">
        <f t="shared" si="2"/>
        <v>0</v>
      </c>
      <c r="E75" s="213">
        <v>200000</v>
      </c>
      <c r="F75" s="214">
        <v>0</v>
      </c>
      <c r="G75" s="215"/>
    </row>
    <row r="76" spans="1:7" s="154" customFormat="1" ht="21.75" customHeight="1">
      <c r="A76" s="208" t="s">
        <v>603</v>
      </c>
      <c r="B76" s="205" t="s">
        <v>604</v>
      </c>
      <c r="C76" s="206">
        <f>SUM(C31+C63+C67+C72+C75)</f>
        <v>10300665</v>
      </c>
      <c r="D76" s="206">
        <f>SUM(D31+D63+D67+D72+D75)</f>
        <v>-1162077</v>
      </c>
      <c r="E76" s="223">
        <f>SUM(E31+E63+E67+E72+E75)</f>
        <v>9138039</v>
      </c>
      <c r="F76" s="207">
        <f>SUM(F31+F63+F67+F72+F75)</f>
        <v>5839378.6099999985</v>
      </c>
      <c r="G76" s="206">
        <f>SUM(G31+G63+G67+G72+G75)</f>
        <v>8545099.732255999</v>
      </c>
    </row>
    <row r="77" spans="1:7" s="154" customFormat="1" ht="21.75" customHeight="1">
      <c r="A77" s="208" t="s">
        <v>605</v>
      </c>
      <c r="B77" s="205" t="s">
        <v>497</v>
      </c>
      <c r="C77" s="206">
        <f>C76</f>
        <v>10300665</v>
      </c>
      <c r="D77" s="206">
        <f>D76</f>
        <v>-1162077</v>
      </c>
      <c r="E77" s="223">
        <f>E76</f>
        <v>9138039</v>
      </c>
      <c r="F77" s="207">
        <f>F76</f>
        <v>5839378.6099999985</v>
      </c>
      <c r="G77" s="206">
        <f>G76</f>
        <v>8545099.732255999</v>
      </c>
    </row>
    <row r="78" spans="1:7" s="154" customFormat="1" ht="21.75" customHeight="1">
      <c r="A78" s="208" t="s">
        <v>606</v>
      </c>
      <c r="B78" s="205" t="s">
        <v>607</v>
      </c>
      <c r="C78" s="206"/>
      <c r="D78" s="191">
        <f t="shared" si="2"/>
        <v>0</v>
      </c>
      <c r="E78" s="213"/>
      <c r="F78" s="214"/>
      <c r="G78" s="215"/>
    </row>
    <row r="79" spans="1:7" ht="21.75" customHeight="1">
      <c r="A79" s="216" t="s">
        <v>608</v>
      </c>
      <c r="B79" s="195" t="s">
        <v>609</v>
      </c>
      <c r="C79" s="191">
        <v>-16391</v>
      </c>
      <c r="D79" s="191">
        <f t="shared" si="2"/>
        <v>0</v>
      </c>
      <c r="E79" s="219">
        <v>-16391</v>
      </c>
      <c r="F79" s="193">
        <v>0</v>
      </c>
      <c r="G79" s="218"/>
    </row>
    <row r="80" spans="1:7" ht="21.75" customHeight="1">
      <c r="A80" s="216" t="s">
        <v>610</v>
      </c>
      <c r="B80" s="195" t="s">
        <v>611</v>
      </c>
      <c r="C80" s="191">
        <v>-26635721</v>
      </c>
      <c r="D80" s="191">
        <f t="shared" si="2"/>
        <v>0</v>
      </c>
      <c r="E80" s="219">
        <v>-26635721</v>
      </c>
      <c r="F80" s="193">
        <v>-26635721</v>
      </c>
      <c r="G80" s="218">
        <v>-8545100</v>
      </c>
    </row>
    <row r="81" spans="1:7" ht="21.75" customHeight="1">
      <c r="A81" s="216" t="s">
        <v>612</v>
      </c>
      <c r="B81" s="195" t="s">
        <v>613</v>
      </c>
      <c r="C81" s="191">
        <v>0</v>
      </c>
      <c r="D81" s="191">
        <f t="shared" si="2"/>
        <v>-20000</v>
      </c>
      <c r="E81" s="219">
        <v>-20000</v>
      </c>
      <c r="F81" s="193">
        <v>-582</v>
      </c>
      <c r="G81" s="218"/>
    </row>
    <row r="82" spans="1:7" s="154" customFormat="1" ht="21.75" customHeight="1">
      <c r="A82" s="208" t="s">
        <v>614</v>
      </c>
      <c r="B82" s="205" t="s">
        <v>498</v>
      </c>
      <c r="C82" s="206">
        <f>SUM(C79:C81)</f>
        <v>-26652112</v>
      </c>
      <c r="D82" s="206">
        <f>SUM(D79:D81)</f>
        <v>-20000</v>
      </c>
      <c r="E82" s="223">
        <f>SUM(E79:E81)</f>
        <v>-26672112</v>
      </c>
      <c r="F82" s="207">
        <f>SUM(F79:F81)</f>
        <v>-26636303</v>
      </c>
      <c r="G82" s="206">
        <f>G80</f>
        <v>-8545100</v>
      </c>
    </row>
    <row r="83" spans="1:7" s="154" customFormat="1" ht="21.75" customHeight="1">
      <c r="A83" s="208" t="s">
        <v>615</v>
      </c>
      <c r="B83" s="205" t="s">
        <v>499</v>
      </c>
      <c r="C83" s="206">
        <f>C77+C82</f>
        <v>-16351447</v>
      </c>
      <c r="D83" s="206">
        <f>D77+D82</f>
        <v>-1182077</v>
      </c>
      <c r="E83" s="223">
        <f>E77+E82</f>
        <v>-17534073</v>
      </c>
      <c r="F83" s="207">
        <f>F77+F82</f>
        <v>-20796924.39</v>
      </c>
      <c r="G83" s="207">
        <f>G77+G82</f>
        <v>-0.2677440010011196</v>
      </c>
    </row>
    <row r="84" spans="1:7" s="154" customFormat="1" ht="21.75" customHeight="1">
      <c r="A84" s="208"/>
      <c r="B84" s="152"/>
      <c r="C84" s="209"/>
      <c r="D84" s="191">
        <f t="shared" si="2"/>
        <v>0</v>
      </c>
      <c r="E84" s="224"/>
      <c r="F84" s="211"/>
      <c r="G84" s="212"/>
    </row>
    <row r="85" spans="1:7" ht="21.75" customHeight="1">
      <c r="A85" s="208" t="s">
        <v>616</v>
      </c>
      <c r="B85" s="152" t="s">
        <v>190</v>
      </c>
      <c r="C85" s="225"/>
      <c r="D85" s="191">
        <f t="shared" si="2"/>
        <v>0</v>
      </c>
      <c r="E85" s="224"/>
      <c r="F85" s="226"/>
      <c r="G85" s="227"/>
    </row>
    <row r="86" spans="1:7" s="154" customFormat="1" ht="21.75" customHeight="1">
      <c r="A86" s="208" t="s">
        <v>617</v>
      </c>
      <c r="B86" s="205" t="s">
        <v>491</v>
      </c>
      <c r="C86" s="206"/>
      <c r="D86" s="191">
        <f t="shared" si="2"/>
        <v>0</v>
      </c>
      <c r="E86" s="213"/>
      <c r="F86" s="214"/>
      <c r="G86" s="215"/>
    </row>
    <row r="87" spans="1:7" s="154" customFormat="1" ht="21.75" customHeight="1">
      <c r="A87" s="216" t="s">
        <v>618</v>
      </c>
      <c r="B87" s="195" t="s">
        <v>504</v>
      </c>
      <c r="C87" s="191">
        <v>445619</v>
      </c>
      <c r="D87" s="191">
        <f t="shared" si="2"/>
        <v>0</v>
      </c>
      <c r="E87" s="219">
        <v>445619</v>
      </c>
      <c r="F87" s="193">
        <v>468502.35</v>
      </c>
      <c r="G87" s="218">
        <f>'[2]SALARY BUDGET 0809'!E27</f>
        <v>834637.8</v>
      </c>
    </row>
    <row r="88" spans="1:7" s="154" customFormat="1" ht="21.75" customHeight="1">
      <c r="A88" s="216" t="s">
        <v>619</v>
      </c>
      <c r="B88" s="195" t="s">
        <v>271</v>
      </c>
      <c r="C88" s="191">
        <v>37135</v>
      </c>
      <c r="D88" s="191">
        <f t="shared" si="2"/>
        <v>0</v>
      </c>
      <c r="E88" s="219">
        <v>37135</v>
      </c>
      <c r="F88" s="214">
        <v>0</v>
      </c>
      <c r="G88" s="218">
        <f>'[2]SALARY BUDGET 0809'!G27</f>
        <v>21960</v>
      </c>
    </row>
    <row r="89" spans="1:7" ht="21.75" customHeight="1">
      <c r="A89" s="216" t="s">
        <v>620</v>
      </c>
      <c r="B89" s="195" t="s">
        <v>507</v>
      </c>
      <c r="C89" s="191">
        <v>98036</v>
      </c>
      <c r="D89" s="191">
        <f t="shared" si="2"/>
        <v>0</v>
      </c>
      <c r="E89" s="219">
        <v>98036</v>
      </c>
      <c r="F89" s="193">
        <v>14766.8</v>
      </c>
      <c r="G89" s="218">
        <f>'[2]SALARY BUDGET 0809'!I27</f>
        <v>104174.4</v>
      </c>
    </row>
    <row r="90" spans="1:7" ht="21.75" customHeight="1">
      <c r="A90" s="216" t="s">
        <v>621</v>
      </c>
      <c r="B90" s="195" t="s">
        <v>509</v>
      </c>
      <c r="C90" s="191">
        <v>0</v>
      </c>
      <c r="D90" s="191">
        <f t="shared" si="2"/>
        <v>15000</v>
      </c>
      <c r="E90" s="219">
        <v>15000</v>
      </c>
      <c r="F90" s="193">
        <v>9375.6</v>
      </c>
      <c r="G90" s="218">
        <f>'[2]SALARY BUDGET 0809'!K27</f>
        <v>31166.88</v>
      </c>
    </row>
    <row r="91" spans="1:7" ht="21.75" customHeight="1">
      <c r="A91" s="216" t="s">
        <v>622</v>
      </c>
      <c r="B91" s="195" t="s">
        <v>623</v>
      </c>
      <c r="C91" s="191">
        <v>3602</v>
      </c>
      <c r="D91" s="191">
        <f t="shared" si="2"/>
        <v>0</v>
      </c>
      <c r="E91" s="219">
        <v>3602</v>
      </c>
      <c r="F91" s="193">
        <v>0</v>
      </c>
      <c r="G91" s="218"/>
    </row>
    <row r="92" spans="1:7" ht="21.75" customHeight="1">
      <c r="A92" s="216" t="s">
        <v>624</v>
      </c>
      <c r="B92" s="195" t="s">
        <v>511</v>
      </c>
      <c r="C92" s="191">
        <v>4455</v>
      </c>
      <c r="D92" s="191">
        <f t="shared" si="2"/>
        <v>0</v>
      </c>
      <c r="E92" s="219">
        <v>4455</v>
      </c>
      <c r="F92" s="193">
        <v>853.85</v>
      </c>
      <c r="G92" s="218">
        <f>'[2]SALARY BUDGET 0809'!M27</f>
        <v>5713.968</v>
      </c>
    </row>
    <row r="93" spans="1:7" ht="21.75" customHeight="1">
      <c r="A93" s="216" t="s">
        <v>625</v>
      </c>
      <c r="B93" s="195" t="s">
        <v>513</v>
      </c>
      <c r="C93" s="191">
        <v>142464</v>
      </c>
      <c r="D93" s="191">
        <f t="shared" si="2"/>
        <v>0</v>
      </c>
      <c r="E93" s="219">
        <v>142464</v>
      </c>
      <c r="F93" s="193">
        <v>96780.48</v>
      </c>
      <c r="G93" s="218">
        <f>'[2]SALARY BUDGET 0809'!O27</f>
        <v>178170</v>
      </c>
    </row>
    <row r="94" spans="1:7" ht="21.75" customHeight="1">
      <c r="A94" s="216" t="s">
        <v>626</v>
      </c>
      <c r="B94" s="195" t="s">
        <v>515</v>
      </c>
      <c r="C94" s="191">
        <v>647</v>
      </c>
      <c r="D94" s="191">
        <f t="shared" si="2"/>
        <v>0</v>
      </c>
      <c r="E94" s="219" t="s">
        <v>627</v>
      </c>
      <c r="F94" s="193">
        <v>25.6</v>
      </c>
      <c r="G94" s="218">
        <f>'[2]SALARY BUDGET 0809'!AB27</f>
        <v>828.192</v>
      </c>
    </row>
    <row r="95" spans="1:7" ht="21.75" customHeight="1">
      <c r="A95" s="216" t="s">
        <v>628</v>
      </c>
      <c r="B95" s="195" t="s">
        <v>629</v>
      </c>
      <c r="C95" s="191">
        <v>23744</v>
      </c>
      <c r="D95" s="191">
        <f t="shared" si="2"/>
        <v>-20000</v>
      </c>
      <c r="E95" s="219">
        <v>3744</v>
      </c>
      <c r="F95" s="193">
        <v>0</v>
      </c>
      <c r="G95" s="218">
        <v>10000</v>
      </c>
    </row>
    <row r="96" spans="1:7" ht="21.75" customHeight="1">
      <c r="A96" s="216" t="s">
        <v>630</v>
      </c>
      <c r="B96" s="195" t="s">
        <v>631</v>
      </c>
      <c r="C96" s="191">
        <v>134400</v>
      </c>
      <c r="D96" s="191">
        <f t="shared" si="2"/>
        <v>-50000</v>
      </c>
      <c r="E96" s="219">
        <v>84400</v>
      </c>
      <c r="F96" s="193">
        <v>0</v>
      </c>
      <c r="G96" s="218"/>
    </row>
    <row r="97" spans="1:7" s="154" customFormat="1" ht="21.75" customHeight="1">
      <c r="A97" s="208" t="s">
        <v>632</v>
      </c>
      <c r="B97" s="205" t="s">
        <v>520</v>
      </c>
      <c r="C97" s="206">
        <f>SUM(C87:C96)</f>
        <v>890102</v>
      </c>
      <c r="D97" s="206">
        <f>SUM(D87:D96)</f>
        <v>-55000</v>
      </c>
      <c r="E97" s="223">
        <f>SUM(E87:E96)</f>
        <v>834455</v>
      </c>
      <c r="F97" s="207">
        <f>SUM(F87:F96)</f>
        <v>590304.6799999999</v>
      </c>
      <c r="G97" s="206">
        <f>SUM(G87:G96)</f>
        <v>1186651.24</v>
      </c>
    </row>
    <row r="98" spans="1:7" s="154" customFormat="1" ht="21.75" customHeight="1">
      <c r="A98" s="208" t="s">
        <v>633</v>
      </c>
      <c r="B98" s="205" t="s">
        <v>492</v>
      </c>
      <c r="C98" s="206"/>
      <c r="D98" s="191">
        <f t="shared" si="2"/>
        <v>0</v>
      </c>
      <c r="E98" s="213"/>
      <c r="F98" s="214"/>
      <c r="G98" s="215"/>
    </row>
    <row r="99" spans="1:7" s="154" customFormat="1" ht="21.75" customHeight="1">
      <c r="A99" s="216" t="s">
        <v>634</v>
      </c>
      <c r="B99" s="195" t="s">
        <v>523</v>
      </c>
      <c r="C99" s="191">
        <v>30000</v>
      </c>
      <c r="D99" s="191">
        <f t="shared" si="2"/>
        <v>0</v>
      </c>
      <c r="E99" s="219">
        <v>30000</v>
      </c>
      <c r="F99" s="193">
        <v>0</v>
      </c>
      <c r="G99" s="218"/>
    </row>
    <row r="100" spans="1:7" ht="21.75" customHeight="1">
      <c r="A100" s="216" t="s">
        <v>635</v>
      </c>
      <c r="B100" s="195" t="s">
        <v>527</v>
      </c>
      <c r="C100" s="191">
        <v>12000</v>
      </c>
      <c r="D100" s="191">
        <f t="shared" si="2"/>
        <v>0</v>
      </c>
      <c r="E100" s="219">
        <v>12000</v>
      </c>
      <c r="F100" s="193">
        <v>2240</v>
      </c>
      <c r="G100" s="215">
        <v>0</v>
      </c>
    </row>
    <row r="101" spans="1:7" ht="21.75" customHeight="1">
      <c r="A101" s="216" t="s">
        <v>636</v>
      </c>
      <c r="B101" s="195" t="s">
        <v>529</v>
      </c>
      <c r="C101" s="191">
        <v>5000</v>
      </c>
      <c r="D101" s="191">
        <f t="shared" si="2"/>
        <v>0</v>
      </c>
      <c r="E101" s="219">
        <v>5000</v>
      </c>
      <c r="F101" s="193">
        <v>1020.11</v>
      </c>
      <c r="G101" s="218">
        <v>3000</v>
      </c>
    </row>
    <row r="102" spans="1:7" ht="21.75" customHeight="1">
      <c r="A102" s="216" t="s">
        <v>637</v>
      </c>
      <c r="B102" s="195" t="s">
        <v>638</v>
      </c>
      <c r="C102" s="191">
        <v>0</v>
      </c>
      <c r="D102" s="191">
        <f t="shared" si="2"/>
        <v>2000</v>
      </c>
      <c r="E102" s="219">
        <v>2000</v>
      </c>
      <c r="F102" s="193">
        <v>1583.3</v>
      </c>
      <c r="G102" s="218">
        <v>0</v>
      </c>
    </row>
    <row r="103" spans="1:7" ht="21.75" customHeight="1">
      <c r="A103" s="216" t="s">
        <v>639</v>
      </c>
      <c r="B103" s="195" t="s">
        <v>539</v>
      </c>
      <c r="C103" s="191">
        <v>0</v>
      </c>
      <c r="D103" s="191">
        <f t="shared" si="2"/>
        <v>50</v>
      </c>
      <c r="E103" s="219" t="s">
        <v>640</v>
      </c>
      <c r="F103" s="193">
        <v>35.7</v>
      </c>
      <c r="G103" s="218">
        <v>0</v>
      </c>
    </row>
    <row r="104" spans="1:7" ht="21.75" customHeight="1">
      <c r="A104" s="216" t="s">
        <v>641</v>
      </c>
      <c r="B104" s="195" t="s">
        <v>548</v>
      </c>
      <c r="C104" s="191">
        <v>3000</v>
      </c>
      <c r="D104" s="191">
        <f t="shared" si="2"/>
        <v>-2490</v>
      </c>
      <c r="E104" s="219" t="s">
        <v>642</v>
      </c>
      <c r="F104" s="193">
        <v>509.14</v>
      </c>
      <c r="G104" s="218">
        <v>0</v>
      </c>
    </row>
    <row r="105" spans="1:7" ht="21.75" customHeight="1">
      <c r="A105" s="216" t="s">
        <v>643</v>
      </c>
      <c r="B105" s="195" t="s">
        <v>566</v>
      </c>
      <c r="C105" s="191">
        <v>0</v>
      </c>
      <c r="D105" s="191">
        <v>0</v>
      </c>
      <c r="E105" s="219">
        <v>0</v>
      </c>
      <c r="F105" s="193">
        <v>0</v>
      </c>
      <c r="G105" s="218">
        <v>0</v>
      </c>
    </row>
    <row r="106" spans="1:7" ht="21.75" customHeight="1">
      <c r="A106" s="216" t="s">
        <v>644</v>
      </c>
      <c r="B106" s="195" t="s">
        <v>570</v>
      </c>
      <c r="C106" s="191">
        <v>1000</v>
      </c>
      <c r="D106" s="191">
        <f t="shared" si="2"/>
        <v>0</v>
      </c>
      <c r="E106" s="219">
        <v>1000</v>
      </c>
      <c r="F106" s="193">
        <v>0</v>
      </c>
      <c r="G106" s="218">
        <v>3300</v>
      </c>
    </row>
    <row r="107" spans="1:7" ht="21.75" customHeight="1">
      <c r="A107" s="216" t="s">
        <v>645</v>
      </c>
      <c r="B107" s="195" t="s">
        <v>572</v>
      </c>
      <c r="C107" s="191">
        <v>0</v>
      </c>
      <c r="D107" s="191">
        <f t="shared" si="2"/>
        <v>2950</v>
      </c>
      <c r="E107" s="219">
        <v>2950</v>
      </c>
      <c r="F107" s="193">
        <v>2706.05</v>
      </c>
      <c r="G107" s="218">
        <v>0</v>
      </c>
    </row>
    <row r="108" spans="1:7" ht="21.75" customHeight="1">
      <c r="A108" s="216" t="s">
        <v>646</v>
      </c>
      <c r="B108" s="195" t="s">
        <v>647</v>
      </c>
      <c r="C108" s="191">
        <v>0</v>
      </c>
      <c r="D108" s="191">
        <f t="shared" si="2"/>
        <v>80000</v>
      </c>
      <c r="E108" s="219">
        <v>80000</v>
      </c>
      <c r="F108" s="193">
        <v>93934.01</v>
      </c>
      <c r="G108" s="218">
        <v>0</v>
      </c>
    </row>
    <row r="109" spans="1:7" ht="21.75" customHeight="1">
      <c r="A109" s="216"/>
      <c r="B109" s="195" t="s">
        <v>577</v>
      </c>
      <c r="C109" s="191">
        <v>0</v>
      </c>
      <c r="D109" s="191">
        <v>0</v>
      </c>
      <c r="E109" s="219">
        <v>0</v>
      </c>
      <c r="F109" s="193">
        <v>0</v>
      </c>
      <c r="G109" s="218">
        <v>50000</v>
      </c>
    </row>
    <row r="110" spans="1:7" ht="21.75" customHeight="1">
      <c r="A110" s="216" t="s">
        <v>648</v>
      </c>
      <c r="B110" s="195" t="s">
        <v>576</v>
      </c>
      <c r="C110" s="191">
        <v>30000</v>
      </c>
      <c r="D110" s="191">
        <f t="shared" si="2"/>
        <v>-27860</v>
      </c>
      <c r="E110" s="219">
        <v>2140</v>
      </c>
      <c r="F110" s="193">
        <v>2139.86</v>
      </c>
      <c r="G110" s="218">
        <v>50000</v>
      </c>
    </row>
    <row r="111" spans="1:7" ht="21.75" customHeight="1">
      <c r="A111" s="216" t="s">
        <v>649</v>
      </c>
      <c r="B111" s="195" t="s">
        <v>579</v>
      </c>
      <c r="C111" s="191">
        <v>90000</v>
      </c>
      <c r="D111" s="191">
        <f t="shared" si="2"/>
        <v>-17218</v>
      </c>
      <c r="E111" s="219">
        <v>72782</v>
      </c>
      <c r="F111" s="193">
        <v>72781.91</v>
      </c>
      <c r="G111" s="218">
        <v>50000</v>
      </c>
    </row>
    <row r="112" spans="1:7" s="154" customFormat="1" ht="21.75" customHeight="1">
      <c r="A112" s="216" t="s">
        <v>650</v>
      </c>
      <c r="B112" s="195" t="s">
        <v>651</v>
      </c>
      <c r="C112" s="191">
        <v>250000</v>
      </c>
      <c r="D112" s="191">
        <f t="shared" si="2"/>
        <v>0</v>
      </c>
      <c r="E112" s="219">
        <v>250000</v>
      </c>
      <c r="F112" s="193">
        <v>55227.25</v>
      </c>
      <c r="G112" s="218">
        <v>0</v>
      </c>
    </row>
    <row r="113" spans="1:7" s="154" customFormat="1" ht="21.75" customHeight="1">
      <c r="A113" s="216"/>
      <c r="B113" s="195" t="s">
        <v>652</v>
      </c>
      <c r="C113" s="191">
        <v>0</v>
      </c>
      <c r="D113" s="191">
        <v>0</v>
      </c>
      <c r="E113" s="219">
        <v>0</v>
      </c>
      <c r="F113" s="193"/>
      <c r="G113" s="218">
        <v>500000</v>
      </c>
    </row>
    <row r="114" spans="1:7" s="154" customFormat="1" ht="21.75" customHeight="1">
      <c r="A114" s="216"/>
      <c r="B114" s="195" t="s">
        <v>653</v>
      </c>
      <c r="C114" s="191"/>
      <c r="D114" s="191"/>
      <c r="E114" s="219"/>
      <c r="F114" s="193">
        <v>0</v>
      </c>
      <c r="G114" s="218"/>
    </row>
    <row r="115" spans="1:7" s="154" customFormat="1" ht="21.75" customHeight="1">
      <c r="A115" s="216"/>
      <c r="B115" s="195" t="s">
        <v>654</v>
      </c>
      <c r="C115" s="191">
        <v>0</v>
      </c>
      <c r="D115" s="191">
        <v>0</v>
      </c>
      <c r="E115" s="219">
        <v>0</v>
      </c>
      <c r="F115" s="193">
        <v>0</v>
      </c>
      <c r="G115" s="218">
        <v>21000</v>
      </c>
    </row>
    <row r="116" spans="1:7" s="154" customFormat="1" ht="21.75" customHeight="1">
      <c r="A116" s="216"/>
      <c r="B116" s="195" t="s">
        <v>3</v>
      </c>
      <c r="C116" s="191">
        <v>0</v>
      </c>
      <c r="D116" s="191">
        <v>0</v>
      </c>
      <c r="E116" s="219">
        <v>0</v>
      </c>
      <c r="F116" s="193">
        <v>0</v>
      </c>
      <c r="G116" s="218">
        <v>150000</v>
      </c>
    </row>
    <row r="117" spans="1:7" s="154" customFormat="1" ht="21.75" customHeight="1">
      <c r="A117" s="216"/>
      <c r="B117" s="195" t="s">
        <v>542</v>
      </c>
      <c r="C117" s="191"/>
      <c r="D117" s="191"/>
      <c r="E117" s="219"/>
      <c r="F117" s="193"/>
      <c r="G117" s="218">
        <v>50000</v>
      </c>
    </row>
    <row r="118" spans="1:7" s="154" customFormat="1" ht="21.75" customHeight="1">
      <c r="A118" s="208" t="s">
        <v>655</v>
      </c>
      <c r="B118" s="205" t="s">
        <v>582</v>
      </c>
      <c r="C118" s="206">
        <f>SUM(C99:C116)</f>
        <v>421000</v>
      </c>
      <c r="D118" s="206">
        <f>SUM(D99:D115)</f>
        <v>37432</v>
      </c>
      <c r="E118" s="206">
        <f>SUM(E99:E116)</f>
        <v>457872</v>
      </c>
      <c r="F118" s="207">
        <f>SUM(F99:F116)</f>
        <v>232177.33000000002</v>
      </c>
      <c r="G118" s="206">
        <f>SUM(G99:G117)</f>
        <v>877300</v>
      </c>
    </row>
    <row r="119" spans="1:7" s="154" customFormat="1" ht="21.75" customHeight="1">
      <c r="A119" s="208" t="s">
        <v>656</v>
      </c>
      <c r="B119" s="205" t="s">
        <v>494</v>
      </c>
      <c r="C119" s="206"/>
      <c r="D119" s="191">
        <f t="shared" si="2"/>
        <v>0</v>
      </c>
      <c r="E119" s="213"/>
      <c r="F119" s="214"/>
      <c r="G119" s="215"/>
    </row>
    <row r="120" spans="1:7" s="154" customFormat="1" ht="21.75" customHeight="1">
      <c r="A120" s="216" t="s">
        <v>657</v>
      </c>
      <c r="B120" s="195" t="s">
        <v>592</v>
      </c>
      <c r="C120" s="191">
        <v>20000</v>
      </c>
      <c r="D120" s="191">
        <f t="shared" si="2"/>
        <v>0</v>
      </c>
      <c r="E120" s="219">
        <v>20000</v>
      </c>
      <c r="F120" s="193">
        <v>19294.17</v>
      </c>
      <c r="G120" s="218">
        <v>0</v>
      </c>
    </row>
    <row r="121" spans="1:7" s="154" customFormat="1" ht="21.75" customHeight="1">
      <c r="A121" s="216" t="s">
        <v>658</v>
      </c>
      <c r="B121" s="195" t="s">
        <v>595</v>
      </c>
      <c r="C121" s="206">
        <v>10000</v>
      </c>
      <c r="D121" s="191">
        <f t="shared" si="2"/>
        <v>0</v>
      </c>
      <c r="E121" s="219">
        <v>10000</v>
      </c>
      <c r="F121" s="214">
        <v>0</v>
      </c>
      <c r="G121" s="215">
        <v>0</v>
      </c>
    </row>
    <row r="122" spans="1:7" ht="21.75" customHeight="1">
      <c r="A122" s="208" t="s">
        <v>659</v>
      </c>
      <c r="B122" s="205" t="s">
        <v>597</v>
      </c>
      <c r="C122" s="206">
        <f>SUM(C120:C121)</f>
        <v>30000</v>
      </c>
      <c r="D122" s="206">
        <f>SUM(D120:D121)</f>
        <v>0</v>
      </c>
      <c r="E122" s="223">
        <f>SUM(E120:E121)</f>
        <v>30000</v>
      </c>
      <c r="F122" s="207">
        <f>SUM(F120:F121)</f>
        <v>19294.17</v>
      </c>
      <c r="G122" s="206">
        <f>SUM(G120:G121)</f>
        <v>0</v>
      </c>
    </row>
    <row r="123" spans="1:7" s="154" customFormat="1" ht="21.75" customHeight="1">
      <c r="A123" s="208" t="s">
        <v>660</v>
      </c>
      <c r="B123" s="205" t="s">
        <v>604</v>
      </c>
      <c r="C123" s="206">
        <f>C97+C118+C122</f>
        <v>1341102</v>
      </c>
      <c r="D123" s="206">
        <f>D97+D118+D122</f>
        <v>-17568</v>
      </c>
      <c r="E123" s="206">
        <f>E97+E118+E122</f>
        <v>1322327</v>
      </c>
      <c r="F123" s="206">
        <f>F97+F118+F122</f>
        <v>841776.18</v>
      </c>
      <c r="G123" s="206">
        <f>G97+G118+G122</f>
        <v>2063951.24</v>
      </c>
    </row>
    <row r="124" spans="1:7" ht="21.75" customHeight="1">
      <c r="A124" s="208" t="s">
        <v>661</v>
      </c>
      <c r="B124" s="205" t="s">
        <v>497</v>
      </c>
      <c r="C124" s="206">
        <f>C123</f>
        <v>1341102</v>
      </c>
      <c r="D124" s="206">
        <f>D123</f>
        <v>-17568</v>
      </c>
      <c r="E124" s="223">
        <f>E123</f>
        <v>1322327</v>
      </c>
      <c r="F124" s="207">
        <f>F123</f>
        <v>841776.18</v>
      </c>
      <c r="G124" s="206">
        <f>G123</f>
        <v>2063951.24</v>
      </c>
    </row>
    <row r="125" spans="1:7" s="154" customFormat="1" ht="21.75" customHeight="1">
      <c r="A125" s="208" t="s">
        <v>662</v>
      </c>
      <c r="B125" s="205" t="s">
        <v>607</v>
      </c>
      <c r="C125" s="191"/>
      <c r="D125" s="191">
        <f t="shared" si="2"/>
        <v>0</v>
      </c>
      <c r="E125" s="213"/>
      <c r="F125" s="193"/>
      <c r="G125" s="218"/>
    </row>
    <row r="126" spans="1:7" ht="21.75" customHeight="1">
      <c r="A126" s="216" t="s">
        <v>663</v>
      </c>
      <c r="B126" s="195" t="s">
        <v>664</v>
      </c>
      <c r="C126" s="191">
        <v>-350000</v>
      </c>
      <c r="D126" s="191">
        <f t="shared" si="2"/>
        <v>350000</v>
      </c>
      <c r="E126" s="219" t="s">
        <v>540</v>
      </c>
      <c r="F126" s="193">
        <v>0</v>
      </c>
      <c r="G126" s="218"/>
    </row>
    <row r="127" spans="1:7" ht="21.75" customHeight="1">
      <c r="A127" s="216"/>
      <c r="B127" s="195" t="s">
        <v>611</v>
      </c>
      <c r="C127" s="191">
        <v>0</v>
      </c>
      <c r="D127" s="191">
        <v>0</v>
      </c>
      <c r="E127" s="219">
        <v>0</v>
      </c>
      <c r="F127" s="193">
        <v>0</v>
      </c>
      <c r="G127" s="218">
        <v>-2063951</v>
      </c>
    </row>
    <row r="128" spans="1:7" ht="21.75" customHeight="1">
      <c r="A128" s="208" t="s">
        <v>665</v>
      </c>
      <c r="B128" s="205" t="s">
        <v>498</v>
      </c>
      <c r="C128" s="206">
        <f>C126+C127</f>
        <v>-350000</v>
      </c>
      <c r="D128" s="206">
        <f>D126+D127</f>
        <v>350000</v>
      </c>
      <c r="E128" s="223">
        <f>E126+E127</f>
        <v>0</v>
      </c>
      <c r="F128" s="207">
        <f>F126+F127</f>
        <v>0</v>
      </c>
      <c r="G128" s="206">
        <f>G126+G127</f>
        <v>-2063951</v>
      </c>
    </row>
    <row r="129" spans="1:7" s="154" customFormat="1" ht="21.75" customHeight="1">
      <c r="A129" s="208" t="s">
        <v>666</v>
      </c>
      <c r="B129" s="205" t="s">
        <v>499</v>
      </c>
      <c r="C129" s="206">
        <f>C124+C128</f>
        <v>991102</v>
      </c>
      <c r="D129" s="206">
        <f>D124+D128</f>
        <v>332432</v>
      </c>
      <c r="E129" s="223">
        <f>E124+E128</f>
        <v>1322327</v>
      </c>
      <c r="F129" s="207">
        <f>F124+F128</f>
        <v>841776.18</v>
      </c>
      <c r="G129" s="207">
        <f>G124+G128</f>
        <v>0.23999999999068677</v>
      </c>
    </row>
    <row r="130" spans="1:7" s="154" customFormat="1" ht="21.75" customHeight="1">
      <c r="A130" s="164"/>
      <c r="B130" s="152"/>
      <c r="C130" s="209"/>
      <c r="D130" s="191">
        <f t="shared" si="2"/>
        <v>0</v>
      </c>
      <c r="E130" s="224"/>
      <c r="F130" s="211"/>
      <c r="G130" s="212"/>
    </row>
    <row r="131" spans="1:7" s="154" customFormat="1" ht="21.75" customHeight="1">
      <c r="A131" s="164" t="s">
        <v>667</v>
      </c>
      <c r="B131" s="152" t="s">
        <v>191</v>
      </c>
      <c r="C131" s="209"/>
      <c r="D131" s="191">
        <f t="shared" si="2"/>
        <v>0</v>
      </c>
      <c r="E131" s="224"/>
      <c r="F131" s="211"/>
      <c r="G131" s="212"/>
    </row>
    <row r="132" spans="1:7" ht="21.75" customHeight="1">
      <c r="A132" s="208" t="s">
        <v>668</v>
      </c>
      <c r="B132" s="205" t="s">
        <v>491</v>
      </c>
      <c r="C132" s="191"/>
      <c r="D132" s="191">
        <f t="shared" si="2"/>
        <v>0</v>
      </c>
      <c r="E132" s="213"/>
      <c r="F132" s="193"/>
      <c r="G132" s="218"/>
    </row>
    <row r="133" spans="1:7" s="154" customFormat="1" ht="21.75" customHeight="1">
      <c r="A133" s="216" t="s">
        <v>669</v>
      </c>
      <c r="B133" s="195" t="s">
        <v>504</v>
      </c>
      <c r="C133" s="191">
        <v>2096227</v>
      </c>
      <c r="D133" s="191">
        <f t="shared" si="2"/>
        <v>0</v>
      </c>
      <c r="E133" s="219">
        <v>2096227</v>
      </c>
      <c r="F133" s="193">
        <v>1236986.49</v>
      </c>
      <c r="G133" s="218">
        <f>'salary budget'!E45</f>
        <v>2573529.2849999997</v>
      </c>
    </row>
    <row r="134" spans="1:7" s="154" customFormat="1" ht="21.75" customHeight="1">
      <c r="A134" s="216" t="s">
        <v>670</v>
      </c>
      <c r="B134" s="195" t="s">
        <v>271</v>
      </c>
      <c r="C134" s="191">
        <v>174685</v>
      </c>
      <c r="D134" s="191">
        <f t="shared" si="2"/>
        <v>0</v>
      </c>
      <c r="E134" s="219">
        <v>174685</v>
      </c>
      <c r="F134" s="193">
        <v>81605.3</v>
      </c>
      <c r="G134" s="218">
        <f>'salary budget'!G45</f>
        <v>164460.77375</v>
      </c>
    </row>
    <row r="135" spans="1:7" s="154" customFormat="1" ht="21.75" customHeight="1">
      <c r="A135" s="216" t="s">
        <v>671</v>
      </c>
      <c r="B135" s="195" t="s">
        <v>507</v>
      </c>
      <c r="C135" s="191">
        <v>461170</v>
      </c>
      <c r="D135" s="191">
        <f t="shared" si="2"/>
        <v>0</v>
      </c>
      <c r="E135" s="219">
        <v>461170</v>
      </c>
      <c r="F135" s="193">
        <v>210311.91</v>
      </c>
      <c r="G135" s="218">
        <f>'salary budget'!I45</f>
        <v>434176.4427</v>
      </c>
    </row>
    <row r="136" spans="1:7" ht="21.75" customHeight="1">
      <c r="A136" s="216" t="s">
        <v>672</v>
      </c>
      <c r="B136" s="195" t="s">
        <v>509</v>
      </c>
      <c r="C136" s="191">
        <v>135199</v>
      </c>
      <c r="D136" s="191">
        <f t="shared" si="2"/>
        <v>0</v>
      </c>
      <c r="E136" s="219">
        <v>135199</v>
      </c>
      <c r="F136" s="193">
        <v>60836.44</v>
      </c>
      <c r="G136" s="218">
        <f>'salary budget'!K45</f>
        <v>91685.952</v>
      </c>
    </row>
    <row r="137" spans="1:7" ht="21.75" customHeight="1">
      <c r="A137" s="216" t="s">
        <v>673</v>
      </c>
      <c r="B137" s="195" t="s">
        <v>623</v>
      </c>
      <c r="C137" s="191">
        <v>3602</v>
      </c>
      <c r="D137" s="191">
        <f aca="true" t="shared" si="3" ref="D137:D162">E137-C137</f>
        <v>0</v>
      </c>
      <c r="E137" s="219">
        <v>3602</v>
      </c>
      <c r="F137" s="193">
        <v>0</v>
      </c>
      <c r="G137" s="218"/>
    </row>
    <row r="138" spans="1:7" ht="21.75" customHeight="1">
      <c r="A138" s="216" t="s">
        <v>674</v>
      </c>
      <c r="B138" s="195" t="s">
        <v>511</v>
      </c>
      <c r="C138" s="191">
        <v>20962</v>
      </c>
      <c r="D138" s="191">
        <f t="shared" si="3"/>
        <v>0</v>
      </c>
      <c r="E138" s="219">
        <v>20962</v>
      </c>
      <c r="F138" s="193">
        <v>10510.88</v>
      </c>
      <c r="G138" s="218">
        <f>'salary budget'!M45</f>
        <v>19735.292850000005</v>
      </c>
    </row>
    <row r="139" spans="1:7" ht="21.75" customHeight="1">
      <c r="A139" s="216" t="s">
        <v>675</v>
      </c>
      <c r="B139" s="195" t="s">
        <v>513</v>
      </c>
      <c r="C139" s="220">
        <v>553235</v>
      </c>
      <c r="D139" s="191">
        <f t="shared" si="3"/>
        <v>0</v>
      </c>
      <c r="E139" s="219">
        <v>553235</v>
      </c>
      <c r="F139" s="221">
        <v>217234.52</v>
      </c>
      <c r="G139" s="220">
        <f>'salary budget'!O45</f>
        <v>330468.649</v>
      </c>
    </row>
    <row r="140" spans="1:7" ht="21.75" customHeight="1">
      <c r="A140" s="216" t="s">
        <v>676</v>
      </c>
      <c r="B140" s="195" t="s">
        <v>515</v>
      </c>
      <c r="C140" s="191">
        <v>144</v>
      </c>
      <c r="D140" s="191">
        <f t="shared" si="3"/>
        <v>400</v>
      </c>
      <c r="E140" s="219" t="s">
        <v>677</v>
      </c>
      <c r="F140" s="193">
        <v>419.2</v>
      </c>
      <c r="G140" s="218">
        <f>'salary budget'!AB45</f>
        <v>795.2639999999999</v>
      </c>
    </row>
    <row r="141" spans="1:7" ht="21.75" customHeight="1">
      <c r="A141" s="216" t="s">
        <v>678</v>
      </c>
      <c r="B141" s="195" t="s">
        <v>679</v>
      </c>
      <c r="C141" s="191">
        <v>694</v>
      </c>
      <c r="D141" s="191">
        <f t="shared" si="3"/>
        <v>50000</v>
      </c>
      <c r="E141" s="219">
        <v>50694</v>
      </c>
      <c r="F141" s="193">
        <v>31293.2</v>
      </c>
      <c r="G141" s="218">
        <v>0</v>
      </c>
    </row>
    <row r="142" spans="1:7" ht="21.75" customHeight="1">
      <c r="A142" s="216" t="s">
        <v>680</v>
      </c>
      <c r="B142" s="195" t="s">
        <v>629</v>
      </c>
      <c r="C142" s="191">
        <v>59360</v>
      </c>
      <c r="D142" s="191">
        <f t="shared" si="3"/>
        <v>-40000</v>
      </c>
      <c r="E142" s="219">
        <v>19360</v>
      </c>
      <c r="F142" s="193">
        <v>0</v>
      </c>
      <c r="G142" s="218">
        <v>10000</v>
      </c>
    </row>
    <row r="143" spans="1:7" ht="21.75" customHeight="1">
      <c r="A143" s="216" t="s">
        <v>681</v>
      </c>
      <c r="B143" s="195" t="s">
        <v>631</v>
      </c>
      <c r="C143" s="191">
        <v>100800</v>
      </c>
      <c r="D143" s="191">
        <f t="shared" si="3"/>
        <v>-50000</v>
      </c>
      <c r="E143" s="219">
        <v>50800</v>
      </c>
      <c r="F143" s="193">
        <v>0</v>
      </c>
      <c r="G143" s="218"/>
    </row>
    <row r="144" spans="1:7" s="154" customFormat="1" ht="21.75" customHeight="1">
      <c r="A144" s="208" t="s">
        <v>682</v>
      </c>
      <c r="B144" s="205" t="s">
        <v>520</v>
      </c>
      <c r="C144" s="206">
        <f>SUM(C133:C143)</f>
        <v>3606078</v>
      </c>
      <c r="D144" s="206">
        <f>SUM(D133:D143)</f>
        <v>-39600</v>
      </c>
      <c r="E144" s="223">
        <f>SUM(E133:E143)</f>
        <v>3565934</v>
      </c>
      <c r="F144" s="207">
        <f>SUM(F133:F143)</f>
        <v>1849197.9399999997</v>
      </c>
      <c r="G144" s="206">
        <f>SUM(G133:G143)</f>
        <v>3624851.6593</v>
      </c>
    </row>
    <row r="145" spans="1:7" s="154" customFormat="1" ht="21.75" customHeight="1">
      <c r="A145" s="208" t="s">
        <v>683</v>
      </c>
      <c r="B145" s="205" t="s">
        <v>492</v>
      </c>
      <c r="C145" s="206"/>
      <c r="D145" s="191">
        <f t="shared" si="3"/>
        <v>0</v>
      </c>
      <c r="E145" s="213"/>
      <c r="F145" s="214"/>
      <c r="G145" s="215"/>
    </row>
    <row r="146" spans="1:7" ht="21.75" customHeight="1">
      <c r="A146" s="216" t="s">
        <v>684</v>
      </c>
      <c r="B146" s="195" t="s">
        <v>523</v>
      </c>
      <c r="C146" s="191">
        <v>120000</v>
      </c>
      <c r="D146" s="191">
        <f t="shared" si="3"/>
        <v>0</v>
      </c>
      <c r="E146" s="219">
        <v>120000</v>
      </c>
      <c r="F146" s="193">
        <v>77950.05</v>
      </c>
      <c r="G146" s="218"/>
    </row>
    <row r="147" spans="1:7" ht="21.75" customHeight="1">
      <c r="A147" s="216" t="s">
        <v>685</v>
      </c>
      <c r="B147" s="195" t="s">
        <v>686</v>
      </c>
      <c r="C147" s="191">
        <v>150000</v>
      </c>
      <c r="D147" s="191">
        <f t="shared" si="3"/>
        <v>0</v>
      </c>
      <c r="E147" s="219">
        <v>150000</v>
      </c>
      <c r="F147" s="193">
        <v>90567.59</v>
      </c>
      <c r="G147" s="218">
        <v>180000</v>
      </c>
    </row>
    <row r="148" spans="1:7" s="154" customFormat="1" ht="21.75" customHeight="1">
      <c r="A148" s="216" t="s">
        <v>687</v>
      </c>
      <c r="B148" s="195" t="s">
        <v>527</v>
      </c>
      <c r="C148" s="191">
        <v>22000</v>
      </c>
      <c r="D148" s="191">
        <f t="shared" si="3"/>
        <v>0</v>
      </c>
      <c r="E148" s="219">
        <v>22000</v>
      </c>
      <c r="F148" s="193">
        <v>80.5</v>
      </c>
      <c r="G148" s="218">
        <v>0</v>
      </c>
    </row>
    <row r="149" spans="1:7" s="154" customFormat="1" ht="21.75" customHeight="1">
      <c r="A149" s="216" t="s">
        <v>688</v>
      </c>
      <c r="B149" s="195" t="s">
        <v>689</v>
      </c>
      <c r="C149" s="191">
        <v>10000</v>
      </c>
      <c r="D149" s="191">
        <f t="shared" si="3"/>
        <v>0</v>
      </c>
      <c r="E149" s="219">
        <v>10000</v>
      </c>
      <c r="F149" s="193">
        <v>628.89</v>
      </c>
      <c r="G149" s="218">
        <v>3000</v>
      </c>
    </row>
    <row r="150" spans="1:7" ht="21.75" customHeight="1">
      <c r="A150" s="216" t="s">
        <v>690</v>
      </c>
      <c r="B150" s="195" t="s">
        <v>691</v>
      </c>
      <c r="C150" s="191">
        <v>5000</v>
      </c>
      <c r="D150" s="191">
        <f t="shared" si="3"/>
        <v>-3000</v>
      </c>
      <c r="E150" s="219">
        <v>2000</v>
      </c>
      <c r="F150" s="193">
        <v>0</v>
      </c>
      <c r="G150" s="218">
        <v>1000</v>
      </c>
    </row>
    <row r="151" spans="1:7" ht="21.75" customHeight="1">
      <c r="A151" s="216" t="s">
        <v>692</v>
      </c>
      <c r="B151" s="195" t="s">
        <v>75</v>
      </c>
      <c r="C151" s="191">
        <v>250000</v>
      </c>
      <c r="D151" s="191">
        <f t="shared" si="3"/>
        <v>30000</v>
      </c>
      <c r="E151" s="219">
        <v>280000</v>
      </c>
      <c r="F151" s="193">
        <v>122260.08</v>
      </c>
      <c r="G151" s="218">
        <v>200000</v>
      </c>
    </row>
    <row r="152" spans="1:7" s="154" customFormat="1" ht="21.75" customHeight="1">
      <c r="A152" s="216" t="s">
        <v>693</v>
      </c>
      <c r="B152" s="195" t="s">
        <v>694</v>
      </c>
      <c r="C152" s="191">
        <v>5000</v>
      </c>
      <c r="D152" s="191">
        <f t="shared" si="3"/>
        <v>0</v>
      </c>
      <c r="E152" s="219">
        <v>5000</v>
      </c>
      <c r="F152" s="193">
        <v>903.37</v>
      </c>
      <c r="G152" s="218">
        <v>2500</v>
      </c>
    </row>
    <row r="153" spans="1:7" s="154" customFormat="1" ht="21.75" customHeight="1">
      <c r="A153" s="216" t="s">
        <v>695</v>
      </c>
      <c r="B153" s="195" t="s">
        <v>539</v>
      </c>
      <c r="C153" s="191">
        <v>80000</v>
      </c>
      <c r="D153" s="191">
        <f t="shared" si="3"/>
        <v>3000</v>
      </c>
      <c r="E153" s="219">
        <v>83000</v>
      </c>
      <c r="F153" s="193">
        <v>85413.88</v>
      </c>
      <c r="G153" s="218">
        <v>0</v>
      </c>
    </row>
    <row r="154" spans="1:7" ht="21.75" customHeight="1">
      <c r="A154" s="216" t="s">
        <v>696</v>
      </c>
      <c r="B154" s="195" t="s">
        <v>544</v>
      </c>
      <c r="C154" s="191">
        <v>5000</v>
      </c>
      <c r="D154" s="191">
        <f t="shared" si="3"/>
        <v>0</v>
      </c>
      <c r="E154" s="219">
        <v>5000</v>
      </c>
      <c r="F154" s="193">
        <v>1396.35</v>
      </c>
      <c r="G154" s="215">
        <v>0</v>
      </c>
    </row>
    <row r="155" spans="1:7" ht="21.75" customHeight="1">
      <c r="A155" s="216" t="s">
        <v>697</v>
      </c>
      <c r="B155" s="195" t="s">
        <v>698</v>
      </c>
      <c r="C155" s="191">
        <v>20000</v>
      </c>
      <c r="D155" s="191">
        <f t="shared" si="3"/>
        <v>0</v>
      </c>
      <c r="E155" s="219">
        <v>20000</v>
      </c>
      <c r="F155" s="193">
        <v>56109.15</v>
      </c>
      <c r="G155" s="218">
        <v>0</v>
      </c>
    </row>
    <row r="156" spans="1:7" ht="21.75" customHeight="1">
      <c r="A156" s="216" t="s">
        <v>699</v>
      </c>
      <c r="B156" s="195" t="s">
        <v>548</v>
      </c>
      <c r="C156" s="191">
        <v>5000</v>
      </c>
      <c r="D156" s="191">
        <f t="shared" si="3"/>
        <v>0</v>
      </c>
      <c r="E156" s="219">
        <v>5000</v>
      </c>
      <c r="F156" s="193">
        <v>6223.15</v>
      </c>
      <c r="G156" s="218">
        <v>0</v>
      </c>
    </row>
    <row r="157" spans="1:7" ht="21.75" customHeight="1">
      <c r="A157" s="216" t="s">
        <v>700</v>
      </c>
      <c r="B157" s="195" t="s">
        <v>570</v>
      </c>
      <c r="C157" s="191">
        <v>1000</v>
      </c>
      <c r="D157" s="191">
        <f t="shared" si="3"/>
        <v>0</v>
      </c>
      <c r="E157" s="219">
        <v>1000</v>
      </c>
      <c r="F157" s="193">
        <v>450</v>
      </c>
      <c r="G157" s="218">
        <v>1500</v>
      </c>
    </row>
    <row r="158" spans="1:7" ht="21.75" customHeight="1">
      <c r="A158" s="216" t="s">
        <v>701</v>
      </c>
      <c r="B158" s="195" t="s">
        <v>576</v>
      </c>
      <c r="C158" s="191">
        <v>100000</v>
      </c>
      <c r="D158" s="191">
        <f t="shared" si="3"/>
        <v>0</v>
      </c>
      <c r="E158" s="219">
        <v>100000</v>
      </c>
      <c r="F158" s="193">
        <v>44500.29</v>
      </c>
      <c r="G158" s="218">
        <v>60000</v>
      </c>
    </row>
    <row r="159" spans="1:7" ht="21.75" customHeight="1">
      <c r="A159" s="216"/>
      <c r="B159" s="195" t="s">
        <v>577</v>
      </c>
      <c r="C159" s="191">
        <v>0</v>
      </c>
      <c r="D159" s="191">
        <v>0</v>
      </c>
      <c r="E159" s="219">
        <v>0</v>
      </c>
      <c r="F159" s="193">
        <v>0</v>
      </c>
      <c r="G159" s="218">
        <v>50000</v>
      </c>
    </row>
    <row r="160" spans="1:7" ht="21.75" customHeight="1">
      <c r="A160" s="216" t="s">
        <v>702</v>
      </c>
      <c r="B160" s="195" t="s">
        <v>579</v>
      </c>
      <c r="C160" s="191">
        <v>250000</v>
      </c>
      <c r="D160" s="191">
        <f t="shared" si="3"/>
        <v>-150000</v>
      </c>
      <c r="E160" s="219">
        <v>100000</v>
      </c>
      <c r="F160" s="193">
        <v>47076.14</v>
      </c>
      <c r="G160" s="218">
        <v>50000</v>
      </c>
    </row>
    <row r="161" spans="1:7" ht="21.75" customHeight="1">
      <c r="A161" s="216" t="s">
        <v>703</v>
      </c>
      <c r="B161" s="195" t="s">
        <v>704</v>
      </c>
      <c r="C161" s="191">
        <v>1000000</v>
      </c>
      <c r="D161" s="191">
        <f t="shared" si="3"/>
        <v>1400000</v>
      </c>
      <c r="E161" s="219">
        <v>2400000</v>
      </c>
      <c r="F161" s="193">
        <v>7000</v>
      </c>
      <c r="G161" s="218">
        <v>0</v>
      </c>
    </row>
    <row r="162" spans="1:7" ht="21.75" customHeight="1">
      <c r="A162" s="216" t="s">
        <v>705</v>
      </c>
      <c r="B162" s="195" t="s">
        <v>706</v>
      </c>
      <c r="C162" s="191">
        <v>530000</v>
      </c>
      <c r="D162" s="191">
        <f t="shared" si="3"/>
        <v>0</v>
      </c>
      <c r="E162" s="219">
        <v>530000</v>
      </c>
      <c r="F162" s="193">
        <v>0</v>
      </c>
      <c r="G162" s="218">
        <v>200000</v>
      </c>
    </row>
    <row r="163" spans="1:7" ht="21.75" customHeight="1">
      <c r="A163" s="216" t="s">
        <v>707</v>
      </c>
      <c r="B163" s="195" t="s">
        <v>708</v>
      </c>
      <c r="C163" s="191">
        <v>500000</v>
      </c>
      <c r="D163" s="191">
        <f>E163-C163</f>
        <v>0</v>
      </c>
      <c r="E163" s="219">
        <v>500000</v>
      </c>
      <c r="F163" s="193">
        <v>0</v>
      </c>
      <c r="G163" s="218">
        <v>500000</v>
      </c>
    </row>
    <row r="164" spans="1:7" ht="21.75" customHeight="1">
      <c r="A164" s="216" t="s">
        <v>709</v>
      </c>
      <c r="B164" s="195" t="s">
        <v>710</v>
      </c>
      <c r="C164" s="191">
        <v>734000</v>
      </c>
      <c r="D164" s="191">
        <f>E164-C164</f>
        <v>-734000</v>
      </c>
      <c r="E164" s="219" t="s">
        <v>540</v>
      </c>
      <c r="F164" s="193"/>
      <c r="G164" s="218">
        <v>0</v>
      </c>
    </row>
    <row r="165" spans="1:7" s="154" customFormat="1" ht="21.75" customHeight="1">
      <c r="A165" s="208" t="s">
        <v>711</v>
      </c>
      <c r="B165" s="205" t="s">
        <v>582</v>
      </c>
      <c r="C165" s="206">
        <f>SUM(C146:C164)</f>
        <v>3787000</v>
      </c>
      <c r="D165" s="206">
        <f>SUM(D146:D164)</f>
        <v>546000</v>
      </c>
      <c r="E165" s="206">
        <f>SUM(E146:E164)</f>
        <v>4333000</v>
      </c>
      <c r="F165" s="207">
        <f>SUM(F146:F164)</f>
        <v>540559.4400000001</v>
      </c>
      <c r="G165" s="206">
        <f>SUM(G146:G164)</f>
        <v>1248000</v>
      </c>
    </row>
    <row r="166" spans="1:7" s="154" customFormat="1" ht="21.75" customHeight="1">
      <c r="A166" s="208" t="s">
        <v>712</v>
      </c>
      <c r="B166" s="205" t="s">
        <v>493</v>
      </c>
      <c r="C166" s="206"/>
      <c r="D166" s="206"/>
      <c r="E166" s="213"/>
      <c r="F166" s="214"/>
      <c r="G166" s="215"/>
    </row>
    <row r="167" spans="1:7" ht="21.75" customHeight="1">
      <c r="A167" s="216" t="s">
        <v>713</v>
      </c>
      <c r="B167" s="195" t="s">
        <v>714</v>
      </c>
      <c r="C167" s="191">
        <v>90000</v>
      </c>
      <c r="D167" s="191">
        <f>E167-C167</f>
        <v>-80000</v>
      </c>
      <c r="E167" s="219">
        <v>10000</v>
      </c>
      <c r="F167" s="193">
        <v>0</v>
      </c>
      <c r="G167" s="218"/>
    </row>
    <row r="168" spans="1:7" ht="21.75" customHeight="1">
      <c r="A168" s="216" t="s">
        <v>715</v>
      </c>
      <c r="B168" s="195" t="s">
        <v>716</v>
      </c>
      <c r="C168" s="191">
        <v>50000</v>
      </c>
      <c r="D168" s="191">
        <f>E168-C168</f>
        <v>0</v>
      </c>
      <c r="E168" s="219">
        <v>50000</v>
      </c>
      <c r="F168" s="193">
        <v>2591.73</v>
      </c>
      <c r="G168" s="218"/>
    </row>
    <row r="169" spans="1:7" ht="21.75" customHeight="1">
      <c r="A169" s="208" t="s">
        <v>717</v>
      </c>
      <c r="B169" s="205" t="s">
        <v>589</v>
      </c>
      <c r="C169" s="206">
        <f>SUM(C167:C168)</f>
        <v>140000</v>
      </c>
      <c r="D169" s="206">
        <f>SUM(D167:D168)</f>
        <v>-80000</v>
      </c>
      <c r="E169" s="223">
        <f>SUM(E167:E168)</f>
        <v>60000</v>
      </c>
      <c r="F169" s="207">
        <f>SUM(F167:F168)</f>
        <v>2591.73</v>
      </c>
      <c r="G169" s="206">
        <f>SUM(G167:G168)</f>
        <v>0</v>
      </c>
    </row>
    <row r="170" spans="1:7" ht="21.75" customHeight="1">
      <c r="A170" s="208" t="s">
        <v>718</v>
      </c>
      <c r="B170" s="205" t="s">
        <v>494</v>
      </c>
      <c r="C170" s="191"/>
      <c r="D170" s="191"/>
      <c r="E170" s="213"/>
      <c r="F170" s="193"/>
      <c r="G170" s="218"/>
    </row>
    <row r="171" spans="1:7" ht="21.75" customHeight="1">
      <c r="A171" s="216" t="s">
        <v>719</v>
      </c>
      <c r="B171" s="195" t="s">
        <v>720</v>
      </c>
      <c r="C171" s="191">
        <v>250000</v>
      </c>
      <c r="D171" s="191">
        <f>E171-C171</f>
        <v>-220000</v>
      </c>
      <c r="E171" s="219">
        <v>30000</v>
      </c>
      <c r="F171" s="193">
        <v>16967.02</v>
      </c>
      <c r="G171" s="218"/>
    </row>
    <row r="172" spans="1:7" s="154" customFormat="1" ht="21.75" customHeight="1">
      <c r="A172" s="208" t="s">
        <v>721</v>
      </c>
      <c r="B172" s="205" t="s">
        <v>597</v>
      </c>
      <c r="C172" s="206">
        <f>SUM(C171)</f>
        <v>250000</v>
      </c>
      <c r="D172" s="206">
        <f>SUM(D171)</f>
        <v>-220000</v>
      </c>
      <c r="E172" s="223">
        <f>SUM(E171)</f>
        <v>30000</v>
      </c>
      <c r="F172" s="207">
        <f>SUM(F171)</f>
        <v>16967.02</v>
      </c>
      <c r="G172" s="206">
        <f>SUM(G171)</f>
        <v>0</v>
      </c>
    </row>
    <row r="173" spans="1:7" s="154" customFormat="1" ht="21.75" customHeight="1">
      <c r="A173" s="208" t="s">
        <v>722</v>
      </c>
      <c r="B173" s="205" t="s">
        <v>496</v>
      </c>
      <c r="C173" s="206"/>
      <c r="D173" s="206"/>
      <c r="E173" s="213"/>
      <c r="F173" s="214"/>
      <c r="G173" s="215"/>
    </row>
    <row r="174" spans="1:7" ht="21.75" customHeight="1">
      <c r="A174" s="216" t="s">
        <v>723</v>
      </c>
      <c r="B174" s="195" t="s">
        <v>724</v>
      </c>
      <c r="C174" s="191">
        <v>50000</v>
      </c>
      <c r="D174" s="191">
        <f>E174-C174</f>
        <v>-50000</v>
      </c>
      <c r="E174" s="219" t="s">
        <v>540</v>
      </c>
      <c r="F174" s="193">
        <v>0</v>
      </c>
      <c r="G174" s="218"/>
    </row>
    <row r="175" spans="1:7" s="154" customFormat="1" ht="21.75" customHeight="1">
      <c r="A175" s="208" t="s">
        <v>725</v>
      </c>
      <c r="B175" s="205" t="s">
        <v>726</v>
      </c>
      <c r="C175" s="206">
        <v>50000</v>
      </c>
      <c r="D175" s="191">
        <f>E175-C175</f>
        <v>-50000</v>
      </c>
      <c r="E175" s="213" t="s">
        <v>540</v>
      </c>
      <c r="F175" s="214">
        <v>0</v>
      </c>
      <c r="G175" s="215"/>
    </row>
    <row r="176" spans="1:7" s="154" customFormat="1" ht="21.75" customHeight="1">
      <c r="A176" s="208" t="s">
        <v>727</v>
      </c>
      <c r="B176" s="205" t="s">
        <v>604</v>
      </c>
      <c r="C176" s="206">
        <f>C144+C165+C169+C172+C175</f>
        <v>7833078</v>
      </c>
      <c r="D176" s="206">
        <f>D144+D165+D169+D172+D175</f>
        <v>156400</v>
      </c>
      <c r="E176" s="223">
        <f>E144+E165+E169+E172+E175</f>
        <v>7988934</v>
      </c>
      <c r="F176" s="207">
        <f>F144+F165+F169+F172+F175</f>
        <v>2409316.13</v>
      </c>
      <c r="G176" s="206">
        <f>G144+G165+G169+G172+G175</f>
        <v>4872851.6592999995</v>
      </c>
    </row>
    <row r="177" spans="1:7" s="154" customFormat="1" ht="21.75" customHeight="1">
      <c r="A177" s="208" t="s">
        <v>728</v>
      </c>
      <c r="B177" s="205" t="s">
        <v>497</v>
      </c>
      <c r="C177" s="206">
        <f>C176</f>
        <v>7833078</v>
      </c>
      <c r="D177" s="206">
        <f>D176</f>
        <v>156400</v>
      </c>
      <c r="E177" s="223">
        <f>E176</f>
        <v>7988934</v>
      </c>
      <c r="F177" s="207">
        <f>F176</f>
        <v>2409316.13</v>
      </c>
      <c r="G177" s="206">
        <f>G176</f>
        <v>4872851.6592999995</v>
      </c>
    </row>
    <row r="178" spans="1:7" s="154" customFormat="1" ht="21.75" customHeight="1">
      <c r="A178" s="208" t="s">
        <v>729</v>
      </c>
      <c r="B178" s="205" t="s">
        <v>607</v>
      </c>
      <c r="C178" s="206"/>
      <c r="D178" s="206"/>
      <c r="E178" s="213"/>
      <c r="F178" s="214"/>
      <c r="G178" s="215"/>
    </row>
    <row r="179" spans="1:7" ht="21.75" customHeight="1">
      <c r="A179" s="216" t="s">
        <v>730</v>
      </c>
      <c r="B179" s="195" t="s">
        <v>731</v>
      </c>
      <c r="C179" s="191">
        <v>-1301096</v>
      </c>
      <c r="D179" s="191">
        <f>E179-C179</f>
        <v>0</v>
      </c>
      <c r="E179" s="219">
        <v>-1301096</v>
      </c>
      <c r="F179" s="193">
        <v>-968460.75</v>
      </c>
      <c r="G179" s="218">
        <v>-1526310</v>
      </c>
    </row>
    <row r="180" spans="1:7" s="154" customFormat="1" ht="21.75" customHeight="1">
      <c r="A180" s="208" t="s">
        <v>732</v>
      </c>
      <c r="B180" s="205" t="s">
        <v>733</v>
      </c>
      <c r="C180" s="206">
        <f>C179</f>
        <v>-1301096</v>
      </c>
      <c r="D180" s="206">
        <f>D179</f>
        <v>0</v>
      </c>
      <c r="E180" s="228">
        <f>E179</f>
        <v>-1301096</v>
      </c>
      <c r="F180" s="207">
        <f>F179</f>
        <v>-968460.75</v>
      </c>
      <c r="G180" s="206">
        <f>G179</f>
        <v>-1526310</v>
      </c>
    </row>
    <row r="181" spans="1:7" ht="21.75" customHeight="1">
      <c r="A181" s="216" t="s">
        <v>734</v>
      </c>
      <c r="B181" s="195" t="s">
        <v>735</v>
      </c>
      <c r="C181" s="191">
        <v>-16000</v>
      </c>
      <c r="D181" s="191">
        <f aca="true" t="shared" si="4" ref="D181:D192">E181-C181</f>
        <v>0</v>
      </c>
      <c r="E181" s="219">
        <v>-16000</v>
      </c>
      <c r="F181" s="193">
        <v>-4669.21</v>
      </c>
      <c r="G181" s="218">
        <v>-7000</v>
      </c>
    </row>
    <row r="182" spans="1:7" ht="21.75" customHeight="1">
      <c r="A182" s="216" t="s">
        <v>736</v>
      </c>
      <c r="B182" s="195" t="s">
        <v>737</v>
      </c>
      <c r="C182" s="191">
        <v>-7079</v>
      </c>
      <c r="D182" s="191">
        <f t="shared" si="4"/>
        <v>0</v>
      </c>
      <c r="E182" s="219">
        <v>-7079</v>
      </c>
      <c r="F182" s="193">
        <v>-1078.05</v>
      </c>
      <c r="G182" s="218">
        <v>-61000</v>
      </c>
    </row>
    <row r="183" spans="1:7" ht="21.75" customHeight="1">
      <c r="A183" s="216" t="s">
        <v>738</v>
      </c>
      <c r="B183" s="195" t="s">
        <v>739</v>
      </c>
      <c r="C183" s="191">
        <v>-5436</v>
      </c>
      <c r="D183" s="191">
        <f t="shared" si="4"/>
        <v>0</v>
      </c>
      <c r="E183" s="219">
        <v>-5436</v>
      </c>
      <c r="F183" s="193">
        <v>-5700</v>
      </c>
      <c r="G183" s="218">
        <v>-9000</v>
      </c>
    </row>
    <row r="184" spans="1:7" ht="21.75" customHeight="1">
      <c r="A184" s="216" t="s">
        <v>740</v>
      </c>
      <c r="B184" s="195" t="s">
        <v>741</v>
      </c>
      <c r="C184" s="191">
        <v>-165169</v>
      </c>
      <c r="D184" s="191">
        <f t="shared" si="4"/>
        <v>-205000</v>
      </c>
      <c r="E184" s="219">
        <v>-370169</v>
      </c>
      <c r="F184" s="193">
        <v>-316629.97</v>
      </c>
      <c r="G184" s="218">
        <v>-409339</v>
      </c>
    </row>
    <row r="185" spans="1:7" ht="21.75" customHeight="1">
      <c r="A185" s="216" t="s">
        <v>742</v>
      </c>
      <c r="B185" s="195" t="s">
        <v>743</v>
      </c>
      <c r="C185" s="191">
        <v>0</v>
      </c>
      <c r="D185" s="191">
        <f t="shared" si="4"/>
        <v>0</v>
      </c>
      <c r="E185" s="219" t="s">
        <v>540</v>
      </c>
      <c r="F185" s="193">
        <v>-390.25</v>
      </c>
      <c r="G185" s="218">
        <v>0</v>
      </c>
    </row>
    <row r="186" spans="1:7" ht="21.75" customHeight="1">
      <c r="A186" s="216" t="s">
        <v>744</v>
      </c>
      <c r="B186" s="195" t="s">
        <v>745</v>
      </c>
      <c r="C186" s="191">
        <v>-6473</v>
      </c>
      <c r="D186" s="191">
        <f t="shared" si="4"/>
        <v>0</v>
      </c>
      <c r="E186" s="219">
        <v>-6473</v>
      </c>
      <c r="F186" s="193">
        <v>0</v>
      </c>
      <c r="G186" s="218">
        <v>0</v>
      </c>
    </row>
    <row r="187" spans="1:7" ht="21.75" customHeight="1">
      <c r="A187" s="216" t="s">
        <v>746</v>
      </c>
      <c r="B187" s="195" t="s">
        <v>708</v>
      </c>
      <c r="C187" s="191">
        <v>-500000</v>
      </c>
      <c r="D187" s="191">
        <f t="shared" si="4"/>
        <v>0</v>
      </c>
      <c r="E187" s="219">
        <v>-500000</v>
      </c>
      <c r="F187" s="193">
        <v>-500000</v>
      </c>
      <c r="G187" s="218">
        <v>-500000</v>
      </c>
    </row>
    <row r="188" spans="1:7" ht="21.75" customHeight="1">
      <c r="A188" s="216" t="s">
        <v>747</v>
      </c>
      <c r="B188" s="195" t="s">
        <v>748</v>
      </c>
      <c r="C188" s="191">
        <v>-734000</v>
      </c>
      <c r="D188" s="191">
        <f t="shared" si="4"/>
        <v>0</v>
      </c>
      <c r="E188" s="219">
        <v>-734000</v>
      </c>
      <c r="F188" s="193">
        <v>0</v>
      </c>
      <c r="G188" s="218">
        <v>0</v>
      </c>
    </row>
    <row r="189" spans="1:7" ht="21.75" customHeight="1">
      <c r="A189" s="216" t="s">
        <v>749</v>
      </c>
      <c r="B189" s="195" t="s">
        <v>750</v>
      </c>
      <c r="C189" s="191">
        <v>-1554</v>
      </c>
      <c r="D189" s="191">
        <f t="shared" si="4"/>
        <v>-60000</v>
      </c>
      <c r="E189" s="219">
        <v>-61554</v>
      </c>
      <c r="F189" s="193">
        <v>-52048.39</v>
      </c>
      <c r="G189" s="218">
        <v>-168888</v>
      </c>
    </row>
    <row r="190" spans="1:7" ht="21.75" customHeight="1">
      <c r="A190" s="216" t="s">
        <v>751</v>
      </c>
      <c r="B190" s="195" t="s">
        <v>752</v>
      </c>
      <c r="C190" s="191">
        <v>-8095</v>
      </c>
      <c r="D190" s="191">
        <f t="shared" si="4"/>
        <v>4000</v>
      </c>
      <c r="E190" s="219">
        <v>-4095</v>
      </c>
      <c r="F190" s="193">
        <v>0</v>
      </c>
      <c r="G190" s="218">
        <v>0</v>
      </c>
    </row>
    <row r="191" spans="1:7" ht="21.75" customHeight="1">
      <c r="A191" s="216" t="s">
        <v>753</v>
      </c>
      <c r="B191" s="195" t="s">
        <v>754</v>
      </c>
      <c r="C191" s="191">
        <v>-25588</v>
      </c>
      <c r="D191" s="191">
        <f t="shared" si="4"/>
        <v>0</v>
      </c>
      <c r="E191" s="219">
        <v>-25588</v>
      </c>
      <c r="F191" s="193">
        <v>-15576</v>
      </c>
      <c r="G191" s="218">
        <v>-37000</v>
      </c>
    </row>
    <row r="192" spans="1:7" ht="21.75" customHeight="1">
      <c r="A192" s="216" t="s">
        <v>755</v>
      </c>
      <c r="B192" s="195" t="s">
        <v>756</v>
      </c>
      <c r="C192" s="191">
        <v>-414704</v>
      </c>
      <c r="D192" s="191">
        <f t="shared" si="4"/>
        <v>0</v>
      </c>
      <c r="E192" s="219">
        <v>-414704</v>
      </c>
      <c r="F192" s="193">
        <v>-117100</v>
      </c>
      <c r="G192" s="218">
        <v>-246580</v>
      </c>
    </row>
    <row r="193" spans="1:7" ht="21.75" customHeight="1">
      <c r="A193" s="216"/>
      <c r="B193" s="195" t="s">
        <v>611</v>
      </c>
      <c r="C193" s="191">
        <v>0</v>
      </c>
      <c r="D193" s="191">
        <v>0</v>
      </c>
      <c r="E193" s="219">
        <v>0</v>
      </c>
      <c r="F193" s="193">
        <v>0</v>
      </c>
      <c r="G193" s="218">
        <v>-1907735</v>
      </c>
    </row>
    <row r="194" spans="1:7" s="154" customFormat="1" ht="21.75" customHeight="1">
      <c r="A194" s="208" t="s">
        <v>757</v>
      </c>
      <c r="B194" s="205" t="s">
        <v>758</v>
      </c>
      <c r="C194" s="206">
        <f>C181+C182+C183+C184+C186+C189+C190+C191+C192</f>
        <v>-650098</v>
      </c>
      <c r="D194" s="206">
        <f>D181+D182+D183+D184+D186+D189+D190+D191+D192</f>
        <v>-261000</v>
      </c>
      <c r="E194" s="223">
        <f>E181+E182+E183+E184+E186+E189+E190+E191+E192</f>
        <v>-911098</v>
      </c>
      <c r="F194" s="207">
        <f>F181+F182+F183+F184+F186+F189+F190+F191+F192</f>
        <v>-512801.62</v>
      </c>
      <c r="G194" s="206">
        <f>G181+G182+G183+G184+G186+G189+G190+G191+G192</f>
        <v>-938807</v>
      </c>
    </row>
    <row r="195" spans="1:7" s="154" customFormat="1" ht="21.75" customHeight="1">
      <c r="A195" s="208" t="s">
        <v>759</v>
      </c>
      <c r="B195" s="205" t="s">
        <v>498</v>
      </c>
      <c r="C195" s="206">
        <f>C180+C187+C188+C193+C194</f>
        <v>-3185194</v>
      </c>
      <c r="D195" s="206">
        <f>D180+D187+D188+D193+D194</f>
        <v>-261000</v>
      </c>
      <c r="E195" s="223">
        <f>E180+E187+E188+E193+E194</f>
        <v>-3446194</v>
      </c>
      <c r="F195" s="207">
        <f>F180+F187+F188+F193+F194</f>
        <v>-1981262.37</v>
      </c>
      <c r="G195" s="206">
        <f>SUM(G180+G187+G188+G193+G194)</f>
        <v>-4872852</v>
      </c>
    </row>
    <row r="196" spans="1:7" s="154" customFormat="1" ht="21.75" customHeight="1">
      <c r="A196" s="208" t="s">
        <v>760</v>
      </c>
      <c r="B196" s="205" t="s">
        <v>499</v>
      </c>
      <c r="C196" s="206">
        <f>C177+C195</f>
        <v>4647884</v>
      </c>
      <c r="D196" s="206">
        <f>D177+D195</f>
        <v>-104600</v>
      </c>
      <c r="E196" s="223">
        <f>E177+E195</f>
        <v>4542740</v>
      </c>
      <c r="F196" s="207">
        <f>F177+F195</f>
        <v>428053.7599999998</v>
      </c>
      <c r="G196" s="207">
        <f>G177+G195</f>
        <v>-0.3407000005245209</v>
      </c>
    </row>
    <row r="197" spans="1:7" s="154" customFormat="1" ht="21.75" customHeight="1">
      <c r="A197" s="164"/>
      <c r="B197" s="152"/>
      <c r="C197" s="209"/>
      <c r="D197" s="209"/>
      <c r="E197" s="224"/>
      <c r="F197" s="211"/>
      <c r="G197" s="212"/>
    </row>
    <row r="198" spans="1:7" s="154" customFormat="1" ht="21.75" customHeight="1">
      <c r="A198" s="164" t="s">
        <v>761</v>
      </c>
      <c r="B198" s="152" t="s">
        <v>192</v>
      </c>
      <c r="C198" s="209"/>
      <c r="D198" s="209"/>
      <c r="E198" s="224"/>
      <c r="F198" s="211"/>
      <c r="G198" s="212"/>
    </row>
    <row r="199" spans="1:7" s="154" customFormat="1" ht="21.75" customHeight="1">
      <c r="A199" s="208" t="s">
        <v>762</v>
      </c>
      <c r="B199" s="205" t="s">
        <v>491</v>
      </c>
      <c r="C199" s="206"/>
      <c r="D199" s="206"/>
      <c r="E199" s="213"/>
      <c r="F199" s="214"/>
      <c r="G199" s="215"/>
    </row>
    <row r="200" spans="1:7" ht="21.75" customHeight="1">
      <c r="A200" s="216" t="s">
        <v>763</v>
      </c>
      <c r="B200" s="195" t="s">
        <v>504</v>
      </c>
      <c r="C200" s="191">
        <v>1141487</v>
      </c>
      <c r="D200" s="191">
        <f>E200-C200</f>
        <v>185642</v>
      </c>
      <c r="E200" s="219">
        <v>1327129</v>
      </c>
      <c r="F200" s="193">
        <v>760016.52</v>
      </c>
      <c r="G200" s="218">
        <f>'salary budget'!E65</f>
        <v>2813310.652</v>
      </c>
    </row>
    <row r="201" spans="1:7" ht="21.75" customHeight="1">
      <c r="A201" s="216" t="s">
        <v>764</v>
      </c>
      <c r="B201" s="195" t="s">
        <v>271</v>
      </c>
      <c r="C201" s="191">
        <v>95123</v>
      </c>
      <c r="D201" s="191">
        <f aca="true" t="shared" si="5" ref="D201:D211">E201-C201</f>
        <v>0</v>
      </c>
      <c r="E201" s="219">
        <v>95123</v>
      </c>
      <c r="F201" s="193">
        <v>63568.86</v>
      </c>
      <c r="G201" s="218">
        <f>'salary budget'!G65</f>
        <v>197716.94600000003</v>
      </c>
    </row>
    <row r="202" spans="1:7" ht="21.75" customHeight="1">
      <c r="A202" s="216" t="s">
        <v>765</v>
      </c>
      <c r="B202" s="195" t="s">
        <v>507</v>
      </c>
      <c r="C202" s="191">
        <v>251126</v>
      </c>
      <c r="D202" s="191">
        <f t="shared" si="5"/>
        <v>20000</v>
      </c>
      <c r="E202" s="219">
        <v>271126</v>
      </c>
      <c r="F202" s="193">
        <v>107808.55</v>
      </c>
      <c r="G202" s="218">
        <f>'salary budget'!I65</f>
        <v>521972.7374399999</v>
      </c>
    </row>
    <row r="203" spans="1:7" ht="21.75" customHeight="1">
      <c r="A203" s="216" t="s">
        <v>766</v>
      </c>
      <c r="B203" s="195" t="s">
        <v>509</v>
      </c>
      <c r="C203" s="191">
        <v>53424</v>
      </c>
      <c r="D203" s="191">
        <f t="shared" si="5"/>
        <v>5000</v>
      </c>
      <c r="E203" s="219">
        <v>58424</v>
      </c>
      <c r="F203" s="193">
        <v>24487.8</v>
      </c>
      <c r="G203" s="218">
        <f>'salary budget'!K65</f>
        <v>84286.364</v>
      </c>
    </row>
    <row r="204" spans="1:7" ht="21.75" customHeight="1">
      <c r="A204" s="216" t="s">
        <v>767</v>
      </c>
      <c r="B204" s="195" t="s">
        <v>623</v>
      </c>
      <c r="C204" s="191">
        <v>3602</v>
      </c>
      <c r="D204" s="191">
        <f t="shared" si="5"/>
        <v>0</v>
      </c>
      <c r="E204" s="219">
        <v>3602</v>
      </c>
      <c r="F204" s="193">
        <v>-1237.94</v>
      </c>
      <c r="G204" s="218">
        <v>0</v>
      </c>
    </row>
    <row r="205" spans="1:7" ht="21.75" customHeight="1">
      <c r="A205" s="216" t="s">
        <v>768</v>
      </c>
      <c r="B205" s="195" t="s">
        <v>511</v>
      </c>
      <c r="C205" s="191">
        <v>11414</v>
      </c>
      <c r="D205" s="191">
        <f t="shared" si="5"/>
        <v>600</v>
      </c>
      <c r="E205" s="219">
        <v>12014</v>
      </c>
      <c r="F205" s="193">
        <v>5808.09</v>
      </c>
      <c r="G205" s="218">
        <f>'salary budget'!M65</f>
        <v>23726.033519999997</v>
      </c>
    </row>
    <row r="206" spans="1:7" ht="21.75" customHeight="1">
      <c r="A206" s="216" t="s">
        <v>769</v>
      </c>
      <c r="B206" s="195" t="s">
        <v>513</v>
      </c>
      <c r="C206" s="191">
        <v>219632</v>
      </c>
      <c r="D206" s="191">
        <f t="shared" si="5"/>
        <v>15000</v>
      </c>
      <c r="E206" s="219">
        <v>234632</v>
      </c>
      <c r="F206" s="193">
        <v>105332.92</v>
      </c>
      <c r="G206" s="218">
        <f>'salary budget'!O65</f>
        <v>358605.838</v>
      </c>
    </row>
    <row r="207" spans="1:7" ht="21.75" customHeight="1">
      <c r="A207" s="216"/>
      <c r="B207" s="195" t="s">
        <v>770</v>
      </c>
      <c r="C207" s="191"/>
      <c r="D207" s="191"/>
      <c r="E207" s="219"/>
      <c r="F207" s="193"/>
      <c r="G207" s="218">
        <f>'[2]SALARY BUDGET 0809'!Y68</f>
        <v>76292.127</v>
      </c>
    </row>
    <row r="208" spans="1:7" ht="21.75" customHeight="1">
      <c r="A208" s="216" t="s">
        <v>771</v>
      </c>
      <c r="B208" s="195" t="s">
        <v>515</v>
      </c>
      <c r="C208" s="191">
        <v>386</v>
      </c>
      <c r="D208" s="191">
        <f t="shared" si="5"/>
        <v>0</v>
      </c>
      <c r="E208" s="219" t="s">
        <v>772</v>
      </c>
      <c r="F208" s="193">
        <v>259.2</v>
      </c>
      <c r="G208" s="218">
        <f>'salary budget'!AB65</f>
        <v>672</v>
      </c>
    </row>
    <row r="209" spans="1:7" ht="21.75" customHeight="1">
      <c r="A209" s="216" t="s">
        <v>773</v>
      </c>
      <c r="B209" s="195" t="s">
        <v>679</v>
      </c>
      <c r="C209" s="191">
        <v>0</v>
      </c>
      <c r="D209" s="191">
        <f t="shared" si="5"/>
        <v>50000</v>
      </c>
      <c r="E209" s="219">
        <v>50000</v>
      </c>
      <c r="F209" s="193">
        <v>0</v>
      </c>
      <c r="G209" s="218">
        <v>0</v>
      </c>
    </row>
    <row r="210" spans="1:7" ht="21.75" customHeight="1">
      <c r="A210" s="216" t="s">
        <v>774</v>
      </c>
      <c r="B210" s="195" t="s">
        <v>629</v>
      </c>
      <c r="C210" s="191">
        <v>47488</v>
      </c>
      <c r="D210" s="191">
        <f t="shared" si="5"/>
        <v>0</v>
      </c>
      <c r="E210" s="219">
        <v>47488</v>
      </c>
      <c r="F210" s="193">
        <v>0</v>
      </c>
      <c r="G210" s="218">
        <v>10000</v>
      </c>
    </row>
    <row r="211" spans="1:7" ht="21.75" customHeight="1">
      <c r="A211" s="216" t="s">
        <v>775</v>
      </c>
      <c r="B211" s="195" t="s">
        <v>631</v>
      </c>
      <c r="C211" s="191">
        <v>100800</v>
      </c>
      <c r="D211" s="191">
        <f t="shared" si="5"/>
        <v>-50000</v>
      </c>
      <c r="E211" s="219">
        <v>50800</v>
      </c>
      <c r="F211" s="193">
        <v>0</v>
      </c>
      <c r="G211" s="218">
        <v>0</v>
      </c>
    </row>
    <row r="212" spans="1:7" s="154" customFormat="1" ht="21.75" customHeight="1">
      <c r="A212" s="208" t="s">
        <v>776</v>
      </c>
      <c r="B212" s="205" t="s">
        <v>520</v>
      </c>
      <c r="C212" s="206">
        <f>SUM(C200:C211)</f>
        <v>1924482</v>
      </c>
      <c r="D212" s="206">
        <f>SUM(D200:D211)</f>
        <v>226242</v>
      </c>
      <c r="E212" s="223">
        <f>SUM(E200:E211)</f>
        <v>2150338</v>
      </c>
      <c r="F212" s="207">
        <f>SUM(F200:F211)</f>
        <v>1066044</v>
      </c>
      <c r="G212" s="206">
        <f>SUM(G200:G211)</f>
        <v>4086582.6979599996</v>
      </c>
    </row>
    <row r="213" spans="1:7" s="154" customFormat="1" ht="21.75" customHeight="1">
      <c r="A213" s="208" t="s">
        <v>777</v>
      </c>
      <c r="B213" s="205" t="s">
        <v>492</v>
      </c>
      <c r="C213" s="206"/>
      <c r="D213" s="206"/>
      <c r="E213" s="213"/>
      <c r="F213" s="214"/>
      <c r="G213" s="215"/>
    </row>
    <row r="214" spans="1:7" ht="21.75" customHeight="1">
      <c r="A214" s="216" t="s">
        <v>778</v>
      </c>
      <c r="B214" s="195" t="s">
        <v>779</v>
      </c>
      <c r="C214" s="191">
        <v>150000</v>
      </c>
      <c r="D214" s="191">
        <f>E214-C214</f>
        <v>-40000</v>
      </c>
      <c r="E214" s="219">
        <v>110000</v>
      </c>
      <c r="F214" s="193">
        <v>96548.37</v>
      </c>
      <c r="G214" s="218">
        <v>250000</v>
      </c>
    </row>
    <row r="215" spans="1:7" ht="21.75" customHeight="1">
      <c r="A215" s="216"/>
      <c r="B215" s="195" t="s">
        <v>780</v>
      </c>
      <c r="C215" s="191">
        <v>0</v>
      </c>
      <c r="D215" s="191">
        <v>0</v>
      </c>
      <c r="E215" s="219">
        <v>0</v>
      </c>
      <c r="F215" s="193">
        <v>0</v>
      </c>
      <c r="G215" s="218">
        <v>500000</v>
      </c>
    </row>
    <row r="216" spans="1:7" ht="21.75" customHeight="1">
      <c r="A216" s="216" t="s">
        <v>781</v>
      </c>
      <c r="B216" s="195" t="s">
        <v>782</v>
      </c>
      <c r="C216" s="191">
        <v>125000</v>
      </c>
      <c r="D216" s="191">
        <f aca="true" t="shared" si="6" ref="D216:D286">E216-C216</f>
        <v>-50000</v>
      </c>
      <c r="E216" s="219">
        <v>75000</v>
      </c>
      <c r="F216" s="193">
        <v>0</v>
      </c>
      <c r="G216" s="218">
        <v>0</v>
      </c>
    </row>
    <row r="217" spans="1:7" ht="21.75" customHeight="1">
      <c r="A217" s="216" t="s">
        <v>783</v>
      </c>
      <c r="B217" s="195" t="s">
        <v>527</v>
      </c>
      <c r="C217" s="191">
        <v>80000</v>
      </c>
      <c r="D217" s="191">
        <f t="shared" si="6"/>
        <v>-50000</v>
      </c>
      <c r="E217" s="219">
        <v>30000</v>
      </c>
      <c r="F217" s="193">
        <v>3757.5</v>
      </c>
      <c r="G217" s="218">
        <v>0</v>
      </c>
    </row>
    <row r="218" spans="1:7" ht="21.75" customHeight="1">
      <c r="A218" s="216" t="s">
        <v>784</v>
      </c>
      <c r="B218" s="195" t="s">
        <v>689</v>
      </c>
      <c r="C218" s="191">
        <v>20000</v>
      </c>
      <c r="D218" s="191">
        <f t="shared" si="6"/>
        <v>-10000</v>
      </c>
      <c r="E218" s="219">
        <v>10000</v>
      </c>
      <c r="F218" s="193">
        <v>7043.96</v>
      </c>
      <c r="G218" s="218">
        <v>3000</v>
      </c>
    </row>
    <row r="219" spans="1:7" ht="21.75" customHeight="1">
      <c r="A219" s="216" t="s">
        <v>785</v>
      </c>
      <c r="B219" s="195" t="s">
        <v>691</v>
      </c>
      <c r="C219" s="191">
        <v>50000</v>
      </c>
      <c r="D219" s="191">
        <f t="shared" si="6"/>
        <v>-1600</v>
      </c>
      <c r="E219" s="219">
        <v>48400</v>
      </c>
      <c r="F219" s="193">
        <v>15974.2</v>
      </c>
      <c r="G219" s="218">
        <v>20000</v>
      </c>
    </row>
    <row r="220" spans="1:7" ht="21.75" customHeight="1">
      <c r="A220" s="216" t="s">
        <v>786</v>
      </c>
      <c r="B220" s="195" t="s">
        <v>787</v>
      </c>
      <c r="C220" s="191">
        <v>0</v>
      </c>
      <c r="D220" s="191">
        <f t="shared" si="6"/>
        <v>50000</v>
      </c>
      <c r="E220" s="219">
        <v>50000</v>
      </c>
      <c r="F220" s="193">
        <v>0</v>
      </c>
      <c r="G220" s="218">
        <v>80000</v>
      </c>
    </row>
    <row r="221" spans="1:7" ht="21.75" customHeight="1">
      <c r="A221" s="216" t="s">
        <v>788</v>
      </c>
      <c r="B221" s="195" t="s">
        <v>789</v>
      </c>
      <c r="C221" s="191">
        <v>0</v>
      </c>
      <c r="D221" s="191">
        <f t="shared" si="6"/>
        <v>0</v>
      </c>
      <c r="E221" s="219" t="s">
        <v>540</v>
      </c>
      <c r="F221" s="193">
        <v>-2200</v>
      </c>
      <c r="G221" s="218">
        <v>0</v>
      </c>
    </row>
    <row r="222" spans="1:7" ht="21.75" customHeight="1">
      <c r="A222" s="216" t="s">
        <v>790</v>
      </c>
      <c r="B222" s="195" t="s">
        <v>791</v>
      </c>
      <c r="C222" s="191">
        <v>400000</v>
      </c>
      <c r="D222" s="191">
        <f t="shared" si="6"/>
        <v>0</v>
      </c>
      <c r="E222" s="219">
        <v>400000</v>
      </c>
      <c r="F222" s="193">
        <v>155067.4</v>
      </c>
      <c r="G222" s="218">
        <v>800000</v>
      </c>
    </row>
    <row r="223" spans="1:7" ht="21.75" customHeight="1">
      <c r="A223" s="216" t="s">
        <v>792</v>
      </c>
      <c r="B223" s="195" t="s">
        <v>566</v>
      </c>
      <c r="C223" s="191">
        <v>0</v>
      </c>
      <c r="D223" s="191">
        <v>1578484</v>
      </c>
      <c r="E223" s="219">
        <v>1128484</v>
      </c>
      <c r="F223" s="193">
        <v>398000</v>
      </c>
      <c r="G223" s="218">
        <v>800000</v>
      </c>
    </row>
    <row r="224" spans="1:7" ht="21.75" customHeight="1">
      <c r="A224" s="216"/>
      <c r="B224" s="195" t="s">
        <v>564</v>
      </c>
      <c r="C224" s="191">
        <v>0</v>
      </c>
      <c r="D224" s="191">
        <v>0</v>
      </c>
      <c r="E224" s="219">
        <v>0</v>
      </c>
      <c r="F224" s="193">
        <v>0</v>
      </c>
      <c r="G224" s="218">
        <v>400000</v>
      </c>
    </row>
    <row r="225" spans="1:7" ht="21.75" customHeight="1">
      <c r="A225" s="216" t="s">
        <v>793</v>
      </c>
      <c r="B225" s="195" t="s">
        <v>794</v>
      </c>
      <c r="C225" s="191">
        <v>15000</v>
      </c>
      <c r="D225" s="191">
        <f t="shared" si="6"/>
        <v>50000</v>
      </c>
      <c r="E225" s="219">
        <v>65000</v>
      </c>
      <c r="F225" s="193">
        <v>34457</v>
      </c>
      <c r="G225" s="218">
        <v>50000</v>
      </c>
    </row>
    <row r="226" spans="1:7" ht="21.75" customHeight="1">
      <c r="A226" s="216" t="s">
        <v>795</v>
      </c>
      <c r="B226" s="195" t="s">
        <v>570</v>
      </c>
      <c r="C226" s="191">
        <v>800</v>
      </c>
      <c r="D226" s="191">
        <f t="shared" si="6"/>
        <v>0</v>
      </c>
      <c r="E226" s="219" t="s">
        <v>796</v>
      </c>
      <c r="F226" s="193">
        <v>0</v>
      </c>
      <c r="G226" s="218">
        <v>200</v>
      </c>
    </row>
    <row r="227" spans="1:7" ht="21.75" customHeight="1">
      <c r="A227" s="216" t="s">
        <v>797</v>
      </c>
      <c r="B227" s="195" t="s">
        <v>572</v>
      </c>
      <c r="C227" s="191">
        <v>450000</v>
      </c>
      <c r="D227" s="191">
        <f t="shared" si="6"/>
        <v>0</v>
      </c>
      <c r="E227" s="219">
        <v>450000</v>
      </c>
      <c r="F227" s="193">
        <v>300785.11</v>
      </c>
      <c r="G227" s="218">
        <v>550000</v>
      </c>
    </row>
    <row r="228" spans="1:7" ht="21.75" customHeight="1">
      <c r="A228" s="216"/>
      <c r="B228" s="195" t="s">
        <v>533</v>
      </c>
      <c r="C228" s="191">
        <v>0</v>
      </c>
      <c r="D228" s="191">
        <v>0</v>
      </c>
      <c r="E228" s="219">
        <v>0</v>
      </c>
      <c r="F228" s="193">
        <v>0</v>
      </c>
      <c r="G228" s="218">
        <v>200000</v>
      </c>
    </row>
    <row r="229" spans="1:7" ht="21.75" customHeight="1">
      <c r="A229" s="216" t="s">
        <v>798</v>
      </c>
      <c r="B229" s="195" t="s">
        <v>799</v>
      </c>
      <c r="C229" s="191">
        <v>10000</v>
      </c>
      <c r="D229" s="191">
        <f t="shared" si="6"/>
        <v>0</v>
      </c>
      <c r="E229" s="219">
        <v>10000</v>
      </c>
      <c r="F229" s="193">
        <v>0</v>
      </c>
      <c r="G229" s="218">
        <v>0</v>
      </c>
    </row>
    <row r="230" spans="1:7" ht="21.75" customHeight="1">
      <c r="A230" s="216" t="s">
        <v>800</v>
      </c>
      <c r="B230" s="195" t="s">
        <v>801</v>
      </c>
      <c r="C230" s="191">
        <v>300000</v>
      </c>
      <c r="D230" s="191">
        <f t="shared" si="6"/>
        <v>-80000</v>
      </c>
      <c r="E230" s="219">
        <v>220000</v>
      </c>
      <c r="F230" s="193">
        <v>100573.21</v>
      </c>
      <c r="G230" s="218">
        <v>300000</v>
      </c>
    </row>
    <row r="231" spans="1:7" ht="21.75" customHeight="1">
      <c r="A231" s="216" t="s">
        <v>802</v>
      </c>
      <c r="B231" s="195" t="s">
        <v>803</v>
      </c>
      <c r="C231" s="191">
        <v>100000</v>
      </c>
      <c r="D231" s="191">
        <f t="shared" si="6"/>
        <v>50000</v>
      </c>
      <c r="E231" s="219">
        <v>150000</v>
      </c>
      <c r="F231" s="193">
        <v>70713.42</v>
      </c>
      <c r="G231" s="218">
        <v>150000</v>
      </c>
    </row>
    <row r="232" spans="1:7" ht="21.75" customHeight="1">
      <c r="A232" s="216"/>
      <c r="B232" s="195" t="s">
        <v>804</v>
      </c>
      <c r="C232" s="191">
        <v>0</v>
      </c>
      <c r="D232" s="191">
        <v>0</v>
      </c>
      <c r="E232" s="219">
        <v>0</v>
      </c>
      <c r="F232" s="193">
        <v>0</v>
      </c>
      <c r="G232" s="218"/>
    </row>
    <row r="233" spans="1:7" ht="21.75" customHeight="1">
      <c r="A233" s="216" t="s">
        <v>805</v>
      </c>
      <c r="B233" s="195" t="s">
        <v>576</v>
      </c>
      <c r="C233" s="191">
        <v>150000</v>
      </c>
      <c r="D233" s="191">
        <f t="shared" si="6"/>
        <v>190000</v>
      </c>
      <c r="E233" s="219">
        <v>340000</v>
      </c>
      <c r="F233" s="193">
        <v>43175</v>
      </c>
      <c r="G233" s="218">
        <v>100000</v>
      </c>
    </row>
    <row r="234" spans="1:7" ht="21.75" customHeight="1">
      <c r="A234" s="216"/>
      <c r="B234" s="195" t="s">
        <v>577</v>
      </c>
      <c r="C234" s="191">
        <v>0</v>
      </c>
      <c r="D234" s="191">
        <v>0</v>
      </c>
      <c r="E234" s="219">
        <v>0</v>
      </c>
      <c r="F234" s="193">
        <v>0</v>
      </c>
      <c r="G234" s="218">
        <v>50000</v>
      </c>
    </row>
    <row r="235" spans="1:7" ht="21.75" customHeight="1">
      <c r="A235" s="216" t="s">
        <v>806</v>
      </c>
      <c r="B235" s="195" t="s">
        <v>579</v>
      </c>
      <c r="C235" s="191">
        <v>200000</v>
      </c>
      <c r="D235" s="191">
        <f t="shared" si="6"/>
        <v>-60000</v>
      </c>
      <c r="E235" s="219">
        <v>140000</v>
      </c>
      <c r="F235" s="193">
        <v>80496.36</v>
      </c>
      <c r="G235" s="218">
        <v>50000</v>
      </c>
    </row>
    <row r="236" spans="1:7" ht="21.75" customHeight="1">
      <c r="A236" s="216" t="s">
        <v>807</v>
      </c>
      <c r="B236" s="195" t="s">
        <v>808</v>
      </c>
      <c r="C236" s="191">
        <v>50000</v>
      </c>
      <c r="D236" s="191">
        <f t="shared" si="6"/>
        <v>-50000</v>
      </c>
      <c r="E236" s="219" t="s">
        <v>540</v>
      </c>
      <c r="F236" s="193">
        <v>0</v>
      </c>
      <c r="G236" s="218">
        <v>0</v>
      </c>
    </row>
    <row r="237" spans="1:7" ht="21.75" customHeight="1">
      <c r="A237" s="216" t="s">
        <v>809</v>
      </c>
      <c r="B237" s="195" t="s">
        <v>810</v>
      </c>
      <c r="C237" s="191">
        <v>0</v>
      </c>
      <c r="D237" s="191">
        <f t="shared" si="6"/>
        <v>0</v>
      </c>
      <c r="E237" s="219" t="s">
        <v>540</v>
      </c>
      <c r="F237" s="193">
        <v>0</v>
      </c>
      <c r="G237" s="218"/>
    </row>
    <row r="238" spans="1:7" ht="21.75" customHeight="1">
      <c r="A238" s="216"/>
      <c r="B238" s="195" t="s">
        <v>811</v>
      </c>
      <c r="C238" s="191"/>
      <c r="D238" s="191"/>
      <c r="E238" s="219"/>
      <c r="F238" s="193"/>
      <c r="G238" s="218">
        <v>100000</v>
      </c>
    </row>
    <row r="239" spans="1:7" ht="21.75" customHeight="1">
      <c r="A239" s="216"/>
      <c r="B239" s="195" t="s">
        <v>558</v>
      </c>
      <c r="C239" s="191"/>
      <c r="D239" s="191"/>
      <c r="E239" s="219"/>
      <c r="F239" s="193"/>
      <c r="G239" s="218">
        <v>1500000</v>
      </c>
    </row>
    <row r="240" spans="1:7" ht="21.75" customHeight="1">
      <c r="A240" s="216"/>
      <c r="B240" s="195" t="s">
        <v>812</v>
      </c>
      <c r="C240" s="191"/>
      <c r="D240" s="191"/>
      <c r="E240" s="219"/>
      <c r="F240" s="193"/>
      <c r="G240" s="218">
        <v>150000</v>
      </c>
    </row>
    <row r="241" spans="1:7" s="154" customFormat="1" ht="21.75" customHeight="1">
      <c r="A241" s="208" t="s">
        <v>813</v>
      </c>
      <c r="B241" s="205" t="s">
        <v>582</v>
      </c>
      <c r="C241" s="206">
        <f>SUM(C214:C240)</f>
        <v>2100800</v>
      </c>
      <c r="D241" s="206">
        <f>SUM(D214:D240)</f>
        <v>1576884</v>
      </c>
      <c r="E241" s="206">
        <f>SUM(E214:E240)</f>
        <v>3226884</v>
      </c>
      <c r="F241" s="207">
        <f>SUM(F214:F240)</f>
        <v>1304391.53</v>
      </c>
      <c r="G241" s="206">
        <f>SUM(G214:G240)</f>
        <v>6053200</v>
      </c>
    </row>
    <row r="242" spans="1:7" s="154" customFormat="1" ht="21.75" customHeight="1">
      <c r="A242" s="208" t="s">
        <v>814</v>
      </c>
      <c r="B242" s="205" t="s">
        <v>493</v>
      </c>
      <c r="C242" s="206"/>
      <c r="D242" s="206"/>
      <c r="E242" s="213"/>
      <c r="F242" s="214"/>
      <c r="G242" s="215"/>
    </row>
    <row r="243" spans="1:7" ht="21.75" customHeight="1">
      <c r="A243" s="216" t="s">
        <v>815</v>
      </c>
      <c r="B243" s="195" t="s">
        <v>714</v>
      </c>
      <c r="C243" s="191">
        <v>50000</v>
      </c>
      <c r="D243" s="191">
        <f t="shared" si="6"/>
        <v>-20000</v>
      </c>
      <c r="E243" s="219">
        <v>30000</v>
      </c>
      <c r="F243" s="193">
        <v>3974.27</v>
      </c>
      <c r="G243" s="218">
        <v>30000</v>
      </c>
    </row>
    <row r="244" spans="1:7" ht="21.75" customHeight="1">
      <c r="A244" s="216" t="s">
        <v>816</v>
      </c>
      <c r="B244" s="195" t="s">
        <v>817</v>
      </c>
      <c r="C244" s="191">
        <v>0</v>
      </c>
      <c r="D244" s="191">
        <f t="shared" si="6"/>
        <v>0</v>
      </c>
      <c r="E244" s="219" t="s">
        <v>540</v>
      </c>
      <c r="F244" s="193">
        <v>0</v>
      </c>
      <c r="G244" s="218">
        <v>0</v>
      </c>
    </row>
    <row r="245" spans="1:7" ht="21.75" customHeight="1">
      <c r="A245" s="216" t="s">
        <v>818</v>
      </c>
      <c r="B245" s="195" t="s">
        <v>585</v>
      </c>
      <c r="C245" s="191">
        <v>400000</v>
      </c>
      <c r="D245" s="191">
        <f t="shared" si="6"/>
        <v>-50000</v>
      </c>
      <c r="E245" s="219">
        <v>350000</v>
      </c>
      <c r="F245" s="193">
        <v>339181.22</v>
      </c>
      <c r="G245" s="218">
        <v>400000</v>
      </c>
    </row>
    <row r="246" spans="1:7" ht="21.75" customHeight="1">
      <c r="A246" s="216"/>
      <c r="B246" s="195" t="s">
        <v>716</v>
      </c>
      <c r="C246" s="191"/>
      <c r="D246" s="191"/>
      <c r="E246" s="219"/>
      <c r="F246" s="193"/>
      <c r="G246" s="218">
        <v>10000</v>
      </c>
    </row>
    <row r="247" spans="1:7" s="154" customFormat="1" ht="21.75" customHeight="1">
      <c r="A247" s="208" t="s">
        <v>819</v>
      </c>
      <c r="B247" s="205" t="s">
        <v>589</v>
      </c>
      <c r="C247" s="206">
        <f>SUM(C243:C245)</f>
        <v>450000</v>
      </c>
      <c r="D247" s="191">
        <f>SUM(D243:D245)</f>
        <v>-70000</v>
      </c>
      <c r="E247" s="223">
        <f>SUM(E243:E245)</f>
        <v>380000</v>
      </c>
      <c r="F247" s="207">
        <f>SUM(F243:F245)</f>
        <v>343155.49</v>
      </c>
      <c r="G247" s="206">
        <f>SUM(G243:G246)</f>
        <v>440000</v>
      </c>
    </row>
    <row r="248" spans="1:7" s="154" customFormat="1" ht="21.75" customHeight="1">
      <c r="A248" s="208" t="s">
        <v>820</v>
      </c>
      <c r="B248" s="205" t="s">
        <v>494</v>
      </c>
      <c r="C248" s="206"/>
      <c r="D248" s="206"/>
      <c r="E248" s="213"/>
      <c r="F248" s="214"/>
      <c r="G248" s="215"/>
    </row>
    <row r="249" spans="1:7" ht="21.75" customHeight="1">
      <c r="A249" s="216" t="s">
        <v>821</v>
      </c>
      <c r="B249" s="195" t="s">
        <v>822</v>
      </c>
      <c r="C249" s="191">
        <v>100000</v>
      </c>
      <c r="D249" s="191">
        <f t="shared" si="6"/>
        <v>950000</v>
      </c>
      <c r="E249" s="219">
        <v>1050000</v>
      </c>
      <c r="F249" s="193">
        <v>91913.65</v>
      </c>
      <c r="G249" s="218">
        <v>900000</v>
      </c>
    </row>
    <row r="250" spans="1:7" ht="21.75" customHeight="1">
      <c r="A250" s="216" t="s">
        <v>823</v>
      </c>
      <c r="B250" s="195" t="s">
        <v>824</v>
      </c>
      <c r="C250" s="191">
        <v>15000</v>
      </c>
      <c r="D250" s="191">
        <f t="shared" si="6"/>
        <v>0</v>
      </c>
      <c r="E250" s="219">
        <v>15000</v>
      </c>
      <c r="F250" s="193">
        <v>10359.65</v>
      </c>
      <c r="G250" s="218">
        <v>100000</v>
      </c>
    </row>
    <row r="251" spans="1:7" ht="21.75" customHeight="1">
      <c r="A251" s="216" t="s">
        <v>825</v>
      </c>
      <c r="B251" s="195" t="s">
        <v>826</v>
      </c>
      <c r="C251" s="191">
        <v>10000</v>
      </c>
      <c r="D251" s="191">
        <f t="shared" si="6"/>
        <v>0</v>
      </c>
      <c r="E251" s="219">
        <v>10000</v>
      </c>
      <c r="F251" s="193">
        <v>881.58</v>
      </c>
      <c r="G251" s="218">
        <v>0</v>
      </c>
    </row>
    <row r="252" spans="1:7" ht="21.75" customHeight="1">
      <c r="A252" s="216" t="s">
        <v>827</v>
      </c>
      <c r="B252" s="195" t="s">
        <v>585</v>
      </c>
      <c r="C252" s="191">
        <v>0</v>
      </c>
      <c r="D252" s="191">
        <f t="shared" si="6"/>
        <v>1300000</v>
      </c>
      <c r="E252" s="219">
        <v>1300000</v>
      </c>
      <c r="F252" s="193">
        <v>0</v>
      </c>
      <c r="G252" s="218">
        <v>0</v>
      </c>
    </row>
    <row r="253" spans="1:7" ht="21.75" customHeight="1">
      <c r="A253" s="216" t="s">
        <v>828</v>
      </c>
      <c r="B253" s="195" t="s">
        <v>829</v>
      </c>
      <c r="C253" s="191">
        <v>0</v>
      </c>
      <c r="D253" s="191">
        <f t="shared" si="6"/>
        <v>160000</v>
      </c>
      <c r="E253" s="219">
        <v>160000</v>
      </c>
      <c r="F253" s="193">
        <v>0</v>
      </c>
      <c r="G253" s="218">
        <v>250000</v>
      </c>
    </row>
    <row r="254" spans="1:7" ht="21.75" customHeight="1">
      <c r="A254" s="216" t="s">
        <v>830</v>
      </c>
      <c r="B254" s="195" t="s">
        <v>831</v>
      </c>
      <c r="C254" s="191">
        <v>0</v>
      </c>
      <c r="D254" s="191">
        <v>290000</v>
      </c>
      <c r="E254" s="219">
        <v>290000</v>
      </c>
      <c r="F254" s="193">
        <v>0</v>
      </c>
      <c r="G254" s="218">
        <v>0</v>
      </c>
    </row>
    <row r="255" spans="1:7" s="154" customFormat="1" ht="21.75" customHeight="1">
      <c r="A255" s="208" t="s">
        <v>832</v>
      </c>
      <c r="B255" s="205" t="s">
        <v>597</v>
      </c>
      <c r="C255" s="206">
        <f>SUM(C249:C254)</f>
        <v>125000</v>
      </c>
      <c r="D255" s="206">
        <f>SUM(D249:D254)</f>
        <v>2700000</v>
      </c>
      <c r="E255" s="223">
        <f>SUM(E249:E254)</f>
        <v>2825000</v>
      </c>
      <c r="F255" s="207">
        <f>SUM(F249:F254)</f>
        <v>103154.87999999999</v>
      </c>
      <c r="G255" s="206">
        <f>SUM(G249:G254)</f>
        <v>1250000</v>
      </c>
    </row>
    <row r="256" spans="1:7" s="154" customFormat="1" ht="21.75" customHeight="1">
      <c r="A256" s="208" t="s">
        <v>833</v>
      </c>
      <c r="B256" s="205" t="s">
        <v>604</v>
      </c>
      <c r="C256" s="206">
        <f>C212+C241+C247+C255</f>
        <v>4600282</v>
      </c>
      <c r="D256" s="206">
        <f>D212+D241+D247+D255</f>
        <v>4433126</v>
      </c>
      <c r="E256" s="223">
        <f>E212+E241+E247+E255</f>
        <v>8582222</v>
      </c>
      <c r="F256" s="207">
        <f>F212+F241+F247+F255</f>
        <v>2816745.9000000004</v>
      </c>
      <c r="G256" s="206">
        <f>G212+G241+G247+G255</f>
        <v>11829782.69796</v>
      </c>
    </row>
    <row r="257" spans="1:7" s="154" customFormat="1" ht="21.75" customHeight="1">
      <c r="A257" s="208" t="s">
        <v>834</v>
      </c>
      <c r="B257" s="205" t="s">
        <v>497</v>
      </c>
      <c r="C257" s="206">
        <f>C256</f>
        <v>4600282</v>
      </c>
      <c r="D257" s="206">
        <f>D256</f>
        <v>4433126</v>
      </c>
      <c r="E257" s="223">
        <f>E256</f>
        <v>8582222</v>
      </c>
      <c r="F257" s="207">
        <f>F256</f>
        <v>2816745.9000000004</v>
      </c>
      <c r="G257" s="206">
        <f>G256</f>
        <v>11829782.69796</v>
      </c>
    </row>
    <row r="258" spans="1:7" s="154" customFormat="1" ht="21.75" customHeight="1">
      <c r="A258" s="208" t="s">
        <v>835</v>
      </c>
      <c r="B258" s="205" t="s">
        <v>607</v>
      </c>
      <c r="C258" s="206"/>
      <c r="D258" s="206"/>
      <c r="E258" s="213"/>
      <c r="F258" s="214"/>
      <c r="G258" s="215"/>
    </row>
    <row r="259" spans="1:7" ht="21.75" customHeight="1">
      <c r="A259" s="216"/>
      <c r="B259" s="195" t="s">
        <v>836</v>
      </c>
      <c r="C259" s="191">
        <v>0</v>
      </c>
      <c r="D259" s="191">
        <v>0</v>
      </c>
      <c r="E259" s="219">
        <v>0</v>
      </c>
      <c r="F259" s="193">
        <v>0</v>
      </c>
      <c r="G259" s="218">
        <v>-11829783</v>
      </c>
    </row>
    <row r="260" spans="1:7" s="154" customFormat="1" ht="21.75" customHeight="1">
      <c r="A260" s="208" t="s">
        <v>837</v>
      </c>
      <c r="B260" s="205" t="s">
        <v>498</v>
      </c>
      <c r="C260" s="206">
        <f>C259</f>
        <v>0</v>
      </c>
      <c r="D260" s="206">
        <f>D259</f>
        <v>0</v>
      </c>
      <c r="E260" s="223">
        <f>E259</f>
        <v>0</v>
      </c>
      <c r="F260" s="207">
        <f>F259</f>
        <v>0</v>
      </c>
      <c r="G260" s="206">
        <f>G259</f>
        <v>-11829783</v>
      </c>
    </row>
    <row r="261" spans="1:7" s="154" customFormat="1" ht="21.75" customHeight="1">
      <c r="A261" s="208" t="s">
        <v>838</v>
      </c>
      <c r="B261" s="205" t="s">
        <v>499</v>
      </c>
      <c r="C261" s="206">
        <f>C257+C260</f>
        <v>4600282</v>
      </c>
      <c r="D261" s="206">
        <f>D257+D260</f>
        <v>4433126</v>
      </c>
      <c r="E261" s="223">
        <f>E257+E260</f>
        <v>8582222</v>
      </c>
      <c r="F261" s="207">
        <f>F257+F260</f>
        <v>2816745.9000000004</v>
      </c>
      <c r="G261" s="207">
        <f>G257+G260</f>
        <v>-0.3020399995148182</v>
      </c>
    </row>
    <row r="262" spans="1:7" s="154" customFormat="1" ht="21.75" customHeight="1">
      <c r="A262" s="164"/>
      <c r="B262" s="152"/>
      <c r="C262" s="209"/>
      <c r="D262" s="206"/>
      <c r="E262" s="224"/>
      <c r="F262" s="211"/>
      <c r="G262" s="212"/>
    </row>
    <row r="263" spans="1:7" ht="21.75" customHeight="1">
      <c r="A263" s="164" t="s">
        <v>839</v>
      </c>
      <c r="B263" s="152" t="s">
        <v>193</v>
      </c>
      <c r="C263" s="225"/>
      <c r="D263" s="206"/>
      <c r="E263" s="229"/>
      <c r="F263" s="226"/>
      <c r="G263" s="227"/>
    </row>
    <row r="264" spans="1:7" s="154" customFormat="1" ht="21.75" customHeight="1">
      <c r="A264" s="208" t="s">
        <v>840</v>
      </c>
      <c r="B264" s="205" t="s">
        <v>491</v>
      </c>
      <c r="C264" s="206"/>
      <c r="D264" s="206"/>
      <c r="E264" s="213"/>
      <c r="F264" s="214"/>
      <c r="G264" s="215"/>
    </row>
    <row r="265" spans="1:7" ht="21.75" customHeight="1">
      <c r="A265" s="216" t="s">
        <v>841</v>
      </c>
      <c r="B265" s="195" t="s">
        <v>504</v>
      </c>
      <c r="C265" s="191">
        <v>533649</v>
      </c>
      <c r="D265" s="206">
        <f t="shared" si="6"/>
        <v>0</v>
      </c>
      <c r="E265" s="219">
        <v>533649</v>
      </c>
      <c r="F265" s="193">
        <v>269616.16</v>
      </c>
      <c r="G265" s="218">
        <f>'salary budget'!E75</f>
        <v>1180702.6</v>
      </c>
    </row>
    <row r="266" spans="1:7" ht="21.75" customHeight="1">
      <c r="A266" s="216" t="s">
        <v>842</v>
      </c>
      <c r="B266" s="195" t="s">
        <v>271</v>
      </c>
      <c r="C266" s="191">
        <v>44472</v>
      </c>
      <c r="D266" s="206">
        <f t="shared" si="6"/>
        <v>0</v>
      </c>
      <c r="E266" s="219">
        <v>44472</v>
      </c>
      <c r="F266" s="193">
        <v>22727.02</v>
      </c>
      <c r="G266" s="218">
        <f>'salary budget'!G75</f>
        <v>98391.88333333335</v>
      </c>
    </row>
    <row r="267" spans="1:7" ht="21.75" customHeight="1">
      <c r="A267" s="216" t="s">
        <v>843</v>
      </c>
      <c r="B267" s="195" t="s">
        <v>507</v>
      </c>
      <c r="C267" s="191">
        <v>117402</v>
      </c>
      <c r="D267" s="206">
        <f t="shared" si="6"/>
        <v>0</v>
      </c>
      <c r="E267" s="219">
        <v>117402</v>
      </c>
      <c r="F267" s="193">
        <v>54766.33</v>
      </c>
      <c r="G267" s="218">
        <f>'salary budget'!I75</f>
        <v>259754.572</v>
      </c>
    </row>
    <row r="268" spans="1:7" ht="21.75" customHeight="1">
      <c r="A268" s="216" t="s">
        <v>844</v>
      </c>
      <c r="B268" s="195" t="s">
        <v>509</v>
      </c>
      <c r="C268" s="191">
        <v>34369</v>
      </c>
      <c r="D268" s="191">
        <f t="shared" si="6"/>
        <v>40000</v>
      </c>
      <c r="E268" s="219">
        <v>74369</v>
      </c>
      <c r="F268" s="193">
        <v>37606.36</v>
      </c>
      <c r="G268" s="218">
        <f>'salary budget'!K75</f>
        <v>71679.264</v>
      </c>
    </row>
    <row r="269" spans="1:7" ht="21.75" customHeight="1">
      <c r="A269" s="216" t="s">
        <v>845</v>
      </c>
      <c r="B269" s="195" t="s">
        <v>623</v>
      </c>
      <c r="C269" s="191">
        <v>3602</v>
      </c>
      <c r="D269" s="191">
        <f t="shared" si="6"/>
        <v>0</v>
      </c>
      <c r="E269" s="219">
        <v>3602</v>
      </c>
      <c r="F269" s="193">
        <v>0</v>
      </c>
      <c r="G269" s="218"/>
    </row>
    <row r="270" spans="1:7" ht="21.75" customHeight="1">
      <c r="A270" s="216" t="s">
        <v>846</v>
      </c>
      <c r="B270" s="195" t="s">
        <v>511</v>
      </c>
      <c r="C270" s="191">
        <v>5337</v>
      </c>
      <c r="D270" s="191">
        <f t="shared" si="6"/>
        <v>0</v>
      </c>
      <c r="E270" s="219">
        <v>5337</v>
      </c>
      <c r="F270" s="193">
        <v>1859.24</v>
      </c>
      <c r="G270" s="218">
        <f>'salary budget'!M75</f>
        <v>11807.026000000002</v>
      </c>
    </row>
    <row r="271" spans="1:7" ht="21.75" customHeight="1">
      <c r="A271" s="216" t="s">
        <v>847</v>
      </c>
      <c r="B271" s="195" t="s">
        <v>513</v>
      </c>
      <c r="C271" s="191">
        <v>178080</v>
      </c>
      <c r="D271" s="191">
        <f t="shared" si="6"/>
        <v>0</v>
      </c>
      <c r="E271" s="219">
        <v>178080</v>
      </c>
      <c r="F271" s="193">
        <v>82780.48</v>
      </c>
      <c r="G271" s="218">
        <v>358630</v>
      </c>
    </row>
    <row r="272" spans="1:7" ht="21.75" customHeight="1">
      <c r="A272" s="216" t="s">
        <v>848</v>
      </c>
      <c r="B272" s="195" t="s">
        <v>515</v>
      </c>
      <c r="C272" s="191">
        <v>77</v>
      </c>
      <c r="D272" s="191">
        <f t="shared" si="6"/>
        <v>0</v>
      </c>
      <c r="E272" s="219" t="s">
        <v>849</v>
      </c>
      <c r="F272" s="193">
        <v>51.2</v>
      </c>
      <c r="G272" s="218">
        <v>335</v>
      </c>
    </row>
    <row r="273" spans="1:7" ht="21.75" customHeight="1">
      <c r="A273" s="216" t="s">
        <v>850</v>
      </c>
      <c r="B273" s="195" t="s">
        <v>679</v>
      </c>
      <c r="C273" s="191">
        <v>0</v>
      </c>
      <c r="D273" s="191">
        <f t="shared" si="6"/>
        <v>35059</v>
      </c>
      <c r="E273" s="219">
        <v>35059</v>
      </c>
      <c r="F273" s="193">
        <v>8727.2</v>
      </c>
      <c r="G273" s="218">
        <v>0</v>
      </c>
    </row>
    <row r="274" spans="1:7" ht="21.75" customHeight="1">
      <c r="A274" s="216" t="s">
        <v>851</v>
      </c>
      <c r="B274" s="195" t="s">
        <v>629</v>
      </c>
      <c r="C274" s="191">
        <v>59360</v>
      </c>
      <c r="D274" s="191">
        <f t="shared" si="6"/>
        <v>-20104</v>
      </c>
      <c r="E274" s="219">
        <v>39256</v>
      </c>
      <c r="F274" s="193">
        <v>0</v>
      </c>
      <c r="G274" s="218">
        <v>10000</v>
      </c>
    </row>
    <row r="275" spans="1:7" ht="21.75" customHeight="1">
      <c r="A275" s="216" t="s">
        <v>852</v>
      </c>
      <c r="B275" s="195" t="s">
        <v>631</v>
      </c>
      <c r="C275" s="191">
        <v>100800</v>
      </c>
      <c r="D275" s="191">
        <f t="shared" si="6"/>
        <v>-50000</v>
      </c>
      <c r="E275" s="219">
        <v>50800</v>
      </c>
      <c r="F275" s="193">
        <v>0</v>
      </c>
      <c r="G275" s="218"/>
    </row>
    <row r="276" spans="1:7" s="154" customFormat="1" ht="21.75" customHeight="1">
      <c r="A276" s="208" t="s">
        <v>853</v>
      </c>
      <c r="B276" s="205" t="s">
        <v>520</v>
      </c>
      <c r="C276" s="206">
        <f>SUM(C265:C275)</f>
        <v>1077148</v>
      </c>
      <c r="D276" s="206">
        <f>SUM(D265:D275)</f>
        <v>4955</v>
      </c>
      <c r="E276" s="223">
        <f>SUM(E265:E275)</f>
        <v>1082026</v>
      </c>
      <c r="F276" s="207">
        <f>SUM(F265:F275)</f>
        <v>478133.99</v>
      </c>
      <c r="G276" s="206">
        <f>SUM(G265:G275)</f>
        <v>1991300.3453333334</v>
      </c>
    </row>
    <row r="277" spans="1:7" s="154" customFormat="1" ht="21.75" customHeight="1">
      <c r="A277" s="208" t="s">
        <v>854</v>
      </c>
      <c r="B277" s="205" t="s">
        <v>492</v>
      </c>
      <c r="C277" s="206"/>
      <c r="D277" s="206">
        <f t="shared" si="6"/>
        <v>0</v>
      </c>
      <c r="E277" s="213"/>
      <c r="F277" s="214"/>
      <c r="G277" s="215"/>
    </row>
    <row r="278" spans="1:7" ht="21.75" customHeight="1">
      <c r="A278" s="216" t="s">
        <v>855</v>
      </c>
      <c r="B278" s="195" t="s">
        <v>527</v>
      </c>
      <c r="C278" s="191">
        <v>40000</v>
      </c>
      <c r="D278" s="191">
        <f t="shared" si="6"/>
        <v>-30000</v>
      </c>
      <c r="E278" s="219">
        <v>10000</v>
      </c>
      <c r="F278" s="193">
        <v>4187.5</v>
      </c>
      <c r="G278" s="218">
        <v>0</v>
      </c>
    </row>
    <row r="279" spans="1:7" ht="21.75" customHeight="1">
      <c r="A279" s="216" t="s">
        <v>856</v>
      </c>
      <c r="B279" s="195" t="s">
        <v>689</v>
      </c>
      <c r="C279" s="191">
        <v>5000</v>
      </c>
      <c r="D279" s="191">
        <f t="shared" si="6"/>
        <v>-2000</v>
      </c>
      <c r="E279" s="219">
        <v>3000</v>
      </c>
      <c r="F279" s="193">
        <v>1722.73</v>
      </c>
      <c r="G279" s="218">
        <v>3000</v>
      </c>
    </row>
    <row r="280" spans="1:7" ht="21.75" customHeight="1">
      <c r="A280" s="216" t="s">
        <v>857</v>
      </c>
      <c r="B280" s="195" t="s">
        <v>568</v>
      </c>
      <c r="C280" s="191">
        <v>10000</v>
      </c>
      <c r="D280" s="191">
        <f t="shared" si="6"/>
        <v>0</v>
      </c>
      <c r="E280" s="219">
        <v>10000</v>
      </c>
      <c r="F280" s="193">
        <v>0</v>
      </c>
      <c r="G280" s="218"/>
    </row>
    <row r="281" spans="1:7" ht="21.75" customHeight="1">
      <c r="A281" s="216" t="s">
        <v>858</v>
      </c>
      <c r="B281" s="195" t="s">
        <v>570</v>
      </c>
      <c r="C281" s="191">
        <v>1500</v>
      </c>
      <c r="D281" s="191">
        <f t="shared" si="6"/>
        <v>0</v>
      </c>
      <c r="E281" s="219">
        <v>1500</v>
      </c>
      <c r="F281" s="193">
        <v>0</v>
      </c>
      <c r="G281" s="218">
        <v>1500</v>
      </c>
    </row>
    <row r="282" spans="1:7" ht="21.75" customHeight="1">
      <c r="A282" s="216" t="s">
        <v>859</v>
      </c>
      <c r="B282" s="195" t="s">
        <v>576</v>
      </c>
      <c r="C282" s="191">
        <v>100000</v>
      </c>
      <c r="D282" s="191">
        <f t="shared" si="6"/>
        <v>-98400</v>
      </c>
      <c r="E282" s="219">
        <v>1600</v>
      </c>
      <c r="F282" s="193">
        <v>1200</v>
      </c>
      <c r="G282" s="218">
        <v>50000</v>
      </c>
    </row>
    <row r="283" spans="1:7" ht="21.75" customHeight="1">
      <c r="A283" s="216"/>
      <c r="B283" s="195" t="s">
        <v>577</v>
      </c>
      <c r="C283" s="191">
        <v>0</v>
      </c>
      <c r="D283" s="191">
        <v>0</v>
      </c>
      <c r="E283" s="219">
        <v>0</v>
      </c>
      <c r="F283" s="193">
        <v>0</v>
      </c>
      <c r="G283" s="218">
        <v>50000</v>
      </c>
    </row>
    <row r="284" spans="1:7" ht="21.75" customHeight="1">
      <c r="A284" s="216" t="s">
        <v>860</v>
      </c>
      <c r="B284" s="195" t="s">
        <v>579</v>
      </c>
      <c r="C284" s="191">
        <v>350000</v>
      </c>
      <c r="D284" s="191">
        <f t="shared" si="6"/>
        <v>-200000</v>
      </c>
      <c r="E284" s="219">
        <v>150000</v>
      </c>
      <c r="F284" s="193">
        <v>30567.53</v>
      </c>
      <c r="G284" s="218">
        <v>50000</v>
      </c>
    </row>
    <row r="285" spans="1:7" ht="21.75" customHeight="1">
      <c r="A285" s="216" t="s">
        <v>861</v>
      </c>
      <c r="B285" s="195" t="s">
        <v>862</v>
      </c>
      <c r="C285" s="191">
        <v>0</v>
      </c>
      <c r="D285" s="191">
        <f t="shared" si="6"/>
        <v>150000</v>
      </c>
      <c r="E285" s="219">
        <v>150000</v>
      </c>
      <c r="F285" s="193">
        <v>49731.75</v>
      </c>
      <c r="G285" s="218">
        <v>100000</v>
      </c>
    </row>
    <row r="286" spans="1:7" ht="21.75" customHeight="1">
      <c r="A286" s="216" t="s">
        <v>863</v>
      </c>
      <c r="B286" s="195" t="s">
        <v>651</v>
      </c>
      <c r="C286" s="191">
        <v>0</v>
      </c>
      <c r="D286" s="206">
        <f t="shared" si="6"/>
        <v>0</v>
      </c>
      <c r="E286" s="219">
        <v>0</v>
      </c>
      <c r="F286" s="193">
        <v>0</v>
      </c>
      <c r="G286" s="218">
        <v>250000</v>
      </c>
    </row>
    <row r="287" spans="1:7" ht="21.75" customHeight="1">
      <c r="A287" s="216"/>
      <c r="B287" s="195" t="s">
        <v>864</v>
      </c>
      <c r="C287" s="191">
        <v>0</v>
      </c>
      <c r="D287" s="206">
        <v>0</v>
      </c>
      <c r="E287" s="219">
        <v>0</v>
      </c>
      <c r="F287" s="193">
        <v>0</v>
      </c>
      <c r="G287" s="218">
        <v>50000</v>
      </c>
    </row>
    <row r="288" spans="1:7" s="154" customFormat="1" ht="21.75" customHeight="1">
      <c r="A288" s="208" t="s">
        <v>865</v>
      </c>
      <c r="B288" s="205" t="s">
        <v>582</v>
      </c>
      <c r="C288" s="206">
        <f>SUM(C278:C287)</f>
        <v>506500</v>
      </c>
      <c r="D288" s="206">
        <f>SUM(D278:D287)</f>
        <v>-180400</v>
      </c>
      <c r="E288" s="206">
        <f>SUM(E278:E287)</f>
        <v>326100</v>
      </c>
      <c r="F288" s="207">
        <f>SUM(F278:F287)</f>
        <v>87409.51</v>
      </c>
      <c r="G288" s="206">
        <f>SUM(G278:G287)</f>
        <v>554500</v>
      </c>
    </row>
    <row r="289" spans="1:7" ht="21.75" customHeight="1">
      <c r="A289" s="208" t="s">
        <v>866</v>
      </c>
      <c r="B289" s="205" t="s">
        <v>493</v>
      </c>
      <c r="C289" s="191"/>
      <c r="D289" s="206">
        <f aca="true" t="shared" si="7" ref="D289:D352">E289-C289</f>
        <v>0</v>
      </c>
      <c r="E289" s="219"/>
      <c r="F289" s="193"/>
      <c r="G289" s="218"/>
    </row>
    <row r="290" spans="1:7" ht="21.75" customHeight="1">
      <c r="A290" s="216" t="s">
        <v>867</v>
      </c>
      <c r="B290" s="195" t="s">
        <v>714</v>
      </c>
      <c r="C290" s="191">
        <v>0</v>
      </c>
      <c r="D290" s="206">
        <f t="shared" si="7"/>
        <v>0</v>
      </c>
      <c r="E290" s="219">
        <v>0</v>
      </c>
      <c r="F290" s="193">
        <v>0</v>
      </c>
      <c r="G290" s="218">
        <v>0</v>
      </c>
    </row>
    <row r="291" spans="1:7" ht="21.75" customHeight="1">
      <c r="A291" s="208" t="s">
        <v>868</v>
      </c>
      <c r="B291" s="205" t="s">
        <v>589</v>
      </c>
      <c r="C291" s="191">
        <f>C290</f>
        <v>0</v>
      </c>
      <c r="D291" s="191">
        <f>D290</f>
        <v>0</v>
      </c>
      <c r="E291" s="230">
        <f>E290</f>
        <v>0</v>
      </c>
      <c r="F291" s="203">
        <f>F290</f>
        <v>0</v>
      </c>
      <c r="G291" s="191">
        <f>G290</f>
        <v>0</v>
      </c>
    </row>
    <row r="292" spans="1:7" ht="21.75" customHeight="1">
      <c r="A292" s="216"/>
      <c r="B292" s="205" t="s">
        <v>494</v>
      </c>
      <c r="C292" s="191"/>
      <c r="D292" s="191"/>
      <c r="E292" s="230"/>
      <c r="F292" s="203"/>
      <c r="G292" s="191"/>
    </row>
    <row r="293" spans="1:7" ht="21.75" customHeight="1">
      <c r="A293" s="216" t="s">
        <v>869</v>
      </c>
      <c r="B293" s="195" t="s">
        <v>585</v>
      </c>
      <c r="C293" s="191">
        <v>0</v>
      </c>
      <c r="D293" s="206">
        <f t="shared" si="7"/>
        <v>0</v>
      </c>
      <c r="E293" s="219">
        <v>0</v>
      </c>
      <c r="F293" s="193">
        <v>0</v>
      </c>
      <c r="G293" s="218"/>
    </row>
    <row r="294" spans="1:7" ht="21.75" customHeight="1">
      <c r="A294" s="216" t="s">
        <v>870</v>
      </c>
      <c r="B294" s="195" t="s">
        <v>871</v>
      </c>
      <c r="C294" s="191">
        <v>1000000</v>
      </c>
      <c r="D294" s="191">
        <f t="shared" si="7"/>
        <v>-150000</v>
      </c>
      <c r="E294" s="219">
        <v>850000</v>
      </c>
      <c r="F294" s="193">
        <v>111011.48</v>
      </c>
      <c r="G294" s="218"/>
    </row>
    <row r="295" spans="1:7" ht="21.75" customHeight="1">
      <c r="A295" s="216" t="s">
        <v>872</v>
      </c>
      <c r="B295" s="195" t="s">
        <v>714</v>
      </c>
      <c r="C295" s="191">
        <v>0</v>
      </c>
      <c r="D295" s="206">
        <f t="shared" si="7"/>
        <v>0</v>
      </c>
      <c r="E295" s="219" t="s">
        <v>540</v>
      </c>
      <c r="F295" s="193">
        <v>0</v>
      </c>
      <c r="G295" s="218"/>
    </row>
    <row r="296" spans="1:7" ht="21.75" customHeight="1">
      <c r="A296" s="216" t="s">
        <v>873</v>
      </c>
      <c r="B296" s="195" t="s">
        <v>874</v>
      </c>
      <c r="C296" s="191">
        <v>0</v>
      </c>
      <c r="D296" s="206">
        <f t="shared" si="7"/>
        <v>0</v>
      </c>
      <c r="E296" s="219" t="s">
        <v>540</v>
      </c>
      <c r="F296" s="193">
        <v>0</v>
      </c>
      <c r="G296" s="218"/>
    </row>
    <row r="297" spans="1:7" s="154" customFormat="1" ht="21.75" customHeight="1">
      <c r="A297" s="208" t="s">
        <v>875</v>
      </c>
      <c r="B297" s="205" t="s">
        <v>597</v>
      </c>
      <c r="C297" s="206">
        <f>SUM(C293:C296)</f>
        <v>1000000</v>
      </c>
      <c r="D297" s="206">
        <f>SUM(D293:D296)</f>
        <v>-150000</v>
      </c>
      <c r="E297" s="223">
        <f>SUM(E293:E296)</f>
        <v>850000</v>
      </c>
      <c r="F297" s="207">
        <f>SUM(F293:F296)</f>
        <v>111011.48</v>
      </c>
      <c r="G297" s="206">
        <f>SUM(G293:G296)</f>
        <v>0</v>
      </c>
    </row>
    <row r="298" spans="1:7" ht="21.75" customHeight="1">
      <c r="A298" s="208" t="s">
        <v>876</v>
      </c>
      <c r="B298" s="205" t="s">
        <v>877</v>
      </c>
      <c r="C298" s="191">
        <v>0</v>
      </c>
      <c r="D298" s="206">
        <f t="shared" si="7"/>
        <v>0</v>
      </c>
      <c r="E298" s="219" t="s">
        <v>540</v>
      </c>
      <c r="F298" s="193">
        <v>0</v>
      </c>
      <c r="G298" s="218"/>
    </row>
    <row r="299" spans="1:7" ht="21.75" customHeight="1">
      <c r="A299" s="208" t="s">
        <v>878</v>
      </c>
      <c r="B299" s="205" t="s">
        <v>602</v>
      </c>
      <c r="C299" s="191">
        <v>0</v>
      </c>
      <c r="D299" s="206">
        <f t="shared" si="7"/>
        <v>0</v>
      </c>
      <c r="E299" s="219" t="s">
        <v>540</v>
      </c>
      <c r="F299" s="193">
        <v>0</v>
      </c>
      <c r="G299" s="218"/>
    </row>
    <row r="300" spans="1:8" s="154" customFormat="1" ht="21.75" customHeight="1">
      <c r="A300" s="208" t="s">
        <v>879</v>
      </c>
      <c r="B300" s="205" t="s">
        <v>604</v>
      </c>
      <c r="C300" s="206">
        <f aca="true" t="shared" si="8" ref="C300:H300">C276+C288+C291+C297</f>
        <v>2583648</v>
      </c>
      <c r="D300" s="206">
        <f t="shared" si="8"/>
        <v>-325445</v>
      </c>
      <c r="E300" s="206">
        <f t="shared" si="8"/>
        <v>2258126</v>
      </c>
      <c r="F300" s="207">
        <f t="shared" si="8"/>
        <v>676554.98</v>
      </c>
      <c r="G300" s="206">
        <f t="shared" si="8"/>
        <v>2545800.345333333</v>
      </c>
      <c r="H300" s="231">
        <f t="shared" si="8"/>
        <v>0</v>
      </c>
    </row>
    <row r="301" spans="1:7" s="154" customFormat="1" ht="21.75" customHeight="1">
      <c r="A301" s="208" t="s">
        <v>880</v>
      </c>
      <c r="B301" s="205" t="s">
        <v>497</v>
      </c>
      <c r="C301" s="206">
        <f>C300</f>
        <v>2583648</v>
      </c>
      <c r="D301" s="206">
        <f>D300</f>
        <v>-325445</v>
      </c>
      <c r="E301" s="228">
        <f>E300</f>
        <v>2258126</v>
      </c>
      <c r="F301" s="207">
        <f>F300</f>
        <v>676554.98</v>
      </c>
      <c r="G301" s="206">
        <f>G300</f>
        <v>2545800.345333333</v>
      </c>
    </row>
    <row r="302" spans="1:7" ht="21.75" customHeight="1">
      <c r="A302" s="208" t="s">
        <v>881</v>
      </c>
      <c r="B302" s="205" t="s">
        <v>607</v>
      </c>
      <c r="C302" s="191"/>
      <c r="D302" s="206">
        <f t="shared" si="7"/>
        <v>0</v>
      </c>
      <c r="E302" s="219"/>
      <c r="F302" s="193"/>
      <c r="G302" s="218"/>
    </row>
    <row r="303" spans="1:7" ht="21.75" customHeight="1">
      <c r="A303" s="208" t="s">
        <v>882</v>
      </c>
      <c r="B303" s="195" t="s">
        <v>883</v>
      </c>
      <c r="C303" s="191">
        <v>-800000</v>
      </c>
      <c r="D303" s="206">
        <f t="shared" si="7"/>
        <v>0</v>
      </c>
      <c r="E303" s="219">
        <v>-800000</v>
      </c>
      <c r="F303" s="193">
        <v>0</v>
      </c>
      <c r="G303" s="218">
        <v>0</v>
      </c>
    </row>
    <row r="304" spans="1:7" ht="21.75" customHeight="1">
      <c r="A304" s="208" t="s">
        <v>884</v>
      </c>
      <c r="B304" s="195" t="s">
        <v>664</v>
      </c>
      <c r="C304" s="191">
        <v>-300000</v>
      </c>
      <c r="D304" s="206">
        <f t="shared" si="7"/>
        <v>-350000</v>
      </c>
      <c r="E304" s="219">
        <v>-650000</v>
      </c>
      <c r="F304" s="193">
        <v>0</v>
      </c>
      <c r="G304" s="218">
        <v>0</v>
      </c>
    </row>
    <row r="305" spans="1:7" ht="21.75" customHeight="1">
      <c r="A305" s="208"/>
      <c r="B305" s="195" t="s">
        <v>885</v>
      </c>
      <c r="C305" s="191">
        <v>0</v>
      </c>
      <c r="D305" s="206">
        <v>0</v>
      </c>
      <c r="E305" s="219">
        <v>0</v>
      </c>
      <c r="F305" s="193">
        <v>0</v>
      </c>
      <c r="G305" s="218">
        <v>0</v>
      </c>
    </row>
    <row r="306" spans="1:7" ht="21.75" customHeight="1">
      <c r="A306" s="208"/>
      <c r="B306" s="195" t="s">
        <v>836</v>
      </c>
      <c r="C306" s="191">
        <v>0</v>
      </c>
      <c r="D306" s="206">
        <v>0</v>
      </c>
      <c r="E306" s="219">
        <v>0</v>
      </c>
      <c r="F306" s="193">
        <v>0</v>
      </c>
      <c r="G306" s="218">
        <v>-2545800</v>
      </c>
    </row>
    <row r="307" spans="1:7" s="154" customFormat="1" ht="21.75" customHeight="1">
      <c r="A307" s="208" t="s">
        <v>886</v>
      </c>
      <c r="B307" s="205" t="s">
        <v>498</v>
      </c>
      <c r="C307" s="209">
        <f>SUM(C303:C306)</f>
        <v>-1100000</v>
      </c>
      <c r="D307" s="209">
        <f>SUM(D303:D306)</f>
        <v>-350000</v>
      </c>
      <c r="E307" s="209">
        <f>SUM(E303:E306)</f>
        <v>-1450000</v>
      </c>
      <c r="F307" s="232">
        <f>SUM(F303:F306)</f>
        <v>0</v>
      </c>
      <c r="G307" s="209">
        <f>SUM(G303:G306)</f>
        <v>-2545800</v>
      </c>
    </row>
    <row r="308" spans="1:7" s="154" customFormat="1" ht="21.75" customHeight="1">
      <c r="A308" s="208" t="s">
        <v>887</v>
      </c>
      <c r="B308" s="205" t="s">
        <v>888</v>
      </c>
      <c r="C308" s="206">
        <f>C301+C307</f>
        <v>1483648</v>
      </c>
      <c r="D308" s="206">
        <f>D301+D307</f>
        <v>-675445</v>
      </c>
      <c r="E308" s="206">
        <f>E301+E307</f>
        <v>808126</v>
      </c>
      <c r="F308" s="207">
        <f>F301+F307</f>
        <v>676554.98</v>
      </c>
      <c r="G308" s="206">
        <f>G301+G307</f>
        <v>0.3453333331272006</v>
      </c>
    </row>
    <row r="309" spans="1:7" ht="21.75" customHeight="1">
      <c r="A309" s="194"/>
      <c r="B309" s="152"/>
      <c r="C309" s="225"/>
      <c r="D309" s="206"/>
      <c r="E309" s="229"/>
      <c r="F309" s="226"/>
      <c r="G309" s="227"/>
    </row>
    <row r="310" spans="1:7" ht="21.75" customHeight="1">
      <c r="A310" s="164" t="s">
        <v>889</v>
      </c>
      <c r="B310" s="152" t="s">
        <v>194</v>
      </c>
      <c r="C310" s="225"/>
      <c r="D310" s="206"/>
      <c r="E310" s="229"/>
      <c r="F310" s="226"/>
      <c r="G310" s="227"/>
    </row>
    <row r="311" spans="1:7" ht="21.75" customHeight="1">
      <c r="A311" s="208" t="s">
        <v>890</v>
      </c>
      <c r="B311" s="205" t="s">
        <v>491</v>
      </c>
      <c r="C311" s="191"/>
      <c r="D311" s="206"/>
      <c r="E311" s="219"/>
      <c r="F311" s="193"/>
      <c r="G311" s="218"/>
    </row>
    <row r="312" spans="1:7" ht="21.75" customHeight="1">
      <c r="A312" s="216" t="s">
        <v>891</v>
      </c>
      <c r="B312" s="195" t="s">
        <v>504</v>
      </c>
      <c r="C312" s="191">
        <v>892409</v>
      </c>
      <c r="D312" s="206">
        <f t="shared" si="7"/>
        <v>0</v>
      </c>
      <c r="E312" s="219">
        <v>892409</v>
      </c>
      <c r="F312" s="193">
        <v>172211.64</v>
      </c>
      <c r="G312" s="218">
        <v>4785317</v>
      </c>
    </row>
    <row r="313" spans="1:7" ht="21.75" customHeight="1">
      <c r="A313" s="216" t="s">
        <v>892</v>
      </c>
      <c r="B313" s="195" t="s">
        <v>271</v>
      </c>
      <c r="C313" s="191">
        <v>74367</v>
      </c>
      <c r="D313" s="206">
        <f t="shared" si="7"/>
        <v>0</v>
      </c>
      <c r="E313" s="219">
        <v>74367</v>
      </c>
      <c r="F313" s="193">
        <v>17308.45</v>
      </c>
      <c r="G313" s="218">
        <f>'salary budget'!G97</f>
        <v>385016.3639166667</v>
      </c>
    </row>
    <row r="314" spans="1:7" ht="21.75" customHeight="1">
      <c r="A314" s="216" t="s">
        <v>893</v>
      </c>
      <c r="B314" s="195" t="s">
        <v>507</v>
      </c>
      <c r="C314" s="191">
        <v>402364</v>
      </c>
      <c r="D314" s="206">
        <f t="shared" si="7"/>
        <v>0</v>
      </c>
      <c r="E314" s="219">
        <v>402364</v>
      </c>
      <c r="F314" s="193">
        <v>34567.94</v>
      </c>
      <c r="G314" s="218">
        <f>'salary budget'!I97</f>
        <v>1016443.1717000001</v>
      </c>
    </row>
    <row r="315" spans="1:7" ht="21.75" customHeight="1">
      <c r="A315" s="216" t="s">
        <v>894</v>
      </c>
      <c r="B315" s="195" t="s">
        <v>509</v>
      </c>
      <c r="C315" s="191">
        <v>39890</v>
      </c>
      <c r="D315" s="206">
        <f t="shared" si="7"/>
        <v>0</v>
      </c>
      <c r="E315" s="219">
        <v>39890</v>
      </c>
      <c r="F315" s="193">
        <v>10689</v>
      </c>
      <c r="G315" s="218">
        <f>'salary budget'!K97</f>
        <v>75725.6</v>
      </c>
    </row>
    <row r="316" spans="1:7" ht="21.75" customHeight="1">
      <c r="A316" s="216" t="s">
        <v>895</v>
      </c>
      <c r="B316" s="195" t="s">
        <v>623</v>
      </c>
      <c r="C316" s="191">
        <v>6201</v>
      </c>
      <c r="D316" s="206">
        <f t="shared" si="7"/>
        <v>0</v>
      </c>
      <c r="E316" s="219">
        <v>6201</v>
      </c>
      <c r="F316" s="193">
        <v>-5000</v>
      </c>
      <c r="G316" s="218"/>
    </row>
    <row r="317" spans="1:7" ht="21.75" customHeight="1">
      <c r="A317" s="216" t="s">
        <v>896</v>
      </c>
      <c r="B317" s="195" t="s">
        <v>511</v>
      </c>
      <c r="C317" s="191">
        <v>9071</v>
      </c>
      <c r="D317" s="206">
        <f t="shared" si="7"/>
        <v>0</v>
      </c>
      <c r="E317" s="219">
        <v>9071</v>
      </c>
      <c r="F317" s="193">
        <v>1785.73</v>
      </c>
      <c r="G317" s="218">
        <f>'salary budget'!M97</f>
        <v>45941.5049</v>
      </c>
    </row>
    <row r="318" spans="1:7" ht="21.75" customHeight="1">
      <c r="A318" s="216" t="s">
        <v>897</v>
      </c>
      <c r="B318" s="195" t="s">
        <v>513</v>
      </c>
      <c r="C318" s="191">
        <v>106848</v>
      </c>
      <c r="D318" s="206">
        <f t="shared" si="7"/>
        <v>0</v>
      </c>
      <c r="E318" s="219">
        <v>106848</v>
      </c>
      <c r="F318" s="193">
        <v>8250</v>
      </c>
      <c r="G318" s="218">
        <f>'salary budget'!O97</f>
        <v>201667.5</v>
      </c>
    </row>
    <row r="319" spans="1:7" ht="21.75" customHeight="1">
      <c r="A319" s="216" t="s">
        <v>898</v>
      </c>
      <c r="B319" s="195" t="s">
        <v>515</v>
      </c>
      <c r="C319" s="191">
        <v>617</v>
      </c>
      <c r="D319" s="206">
        <f t="shared" si="7"/>
        <v>0</v>
      </c>
      <c r="E319" s="219" t="s">
        <v>899</v>
      </c>
      <c r="F319" s="193">
        <v>105.6</v>
      </c>
      <c r="G319" s="218">
        <f>'salary budget'!AB97</f>
        <v>2009.921</v>
      </c>
    </row>
    <row r="320" spans="1:7" ht="21.75" customHeight="1">
      <c r="A320" s="216" t="s">
        <v>900</v>
      </c>
      <c r="B320" s="195" t="s">
        <v>679</v>
      </c>
      <c r="C320" s="191">
        <v>0</v>
      </c>
      <c r="D320" s="206">
        <f t="shared" si="7"/>
        <v>0</v>
      </c>
      <c r="E320" s="219" t="s">
        <v>540</v>
      </c>
      <c r="F320" s="193">
        <v>3637.4</v>
      </c>
      <c r="G320" s="218">
        <v>0</v>
      </c>
    </row>
    <row r="321" spans="1:7" ht="21.75" customHeight="1">
      <c r="A321" s="216" t="s">
        <v>901</v>
      </c>
      <c r="B321" s="195" t="s">
        <v>629</v>
      </c>
      <c r="C321" s="191">
        <v>59360</v>
      </c>
      <c r="D321" s="206">
        <f t="shared" si="7"/>
        <v>-10000</v>
      </c>
      <c r="E321" s="219">
        <v>49360</v>
      </c>
      <c r="F321" s="193">
        <v>0</v>
      </c>
      <c r="G321" s="218">
        <v>144000</v>
      </c>
    </row>
    <row r="322" spans="1:7" ht="21.75" customHeight="1">
      <c r="A322" s="216"/>
      <c r="B322" s="195" t="s">
        <v>518</v>
      </c>
      <c r="C322" s="191">
        <v>0</v>
      </c>
      <c r="D322" s="206">
        <v>0</v>
      </c>
      <c r="E322" s="219">
        <v>0</v>
      </c>
      <c r="F322" s="193">
        <v>0</v>
      </c>
      <c r="G322" s="218">
        <f>'[2]SALARY BUDGET 0809'!Z101</f>
        <v>60000</v>
      </c>
    </row>
    <row r="323" spans="1:7" ht="21.75" customHeight="1">
      <c r="A323" s="216"/>
      <c r="B323" s="195" t="s">
        <v>902</v>
      </c>
      <c r="C323" s="191"/>
      <c r="D323" s="206"/>
      <c r="E323" s="219"/>
      <c r="F323" s="193"/>
      <c r="G323" s="218">
        <f>'[2]SALARY BUDGET 0809'!AA101</f>
        <v>21000</v>
      </c>
    </row>
    <row r="324" spans="1:7" ht="21.75" customHeight="1">
      <c r="A324" s="216" t="s">
        <v>903</v>
      </c>
      <c r="B324" s="195" t="s">
        <v>631</v>
      </c>
      <c r="C324" s="191">
        <v>100800</v>
      </c>
      <c r="D324" s="206">
        <f t="shared" si="7"/>
        <v>-45003</v>
      </c>
      <c r="E324" s="219">
        <v>55797</v>
      </c>
      <c r="F324" s="193"/>
      <c r="G324" s="218"/>
    </row>
    <row r="325" spans="1:7" s="154" customFormat="1" ht="21.75" customHeight="1">
      <c r="A325" s="208" t="s">
        <v>904</v>
      </c>
      <c r="B325" s="205" t="s">
        <v>520</v>
      </c>
      <c r="C325" s="206">
        <f>SUM(C312:C324)</f>
        <v>1691927</v>
      </c>
      <c r="D325" s="206">
        <f>SUM(D312:D324)</f>
        <v>-55003</v>
      </c>
      <c r="E325" s="223">
        <f>SUM(E312:E324)</f>
        <v>1636307</v>
      </c>
      <c r="F325" s="207">
        <f>SUM(F312:F324)</f>
        <v>243555.76000000004</v>
      </c>
      <c r="G325" s="206">
        <f>SUM(G312:G324)</f>
        <v>6737121.061516667</v>
      </c>
    </row>
    <row r="326" spans="1:7" s="154" customFormat="1" ht="21.75" customHeight="1">
      <c r="A326" s="208" t="s">
        <v>905</v>
      </c>
      <c r="B326" s="205" t="s">
        <v>492</v>
      </c>
      <c r="C326" s="206"/>
      <c r="D326" s="206">
        <f t="shared" si="7"/>
        <v>0</v>
      </c>
      <c r="E326" s="213"/>
      <c r="F326" s="214"/>
      <c r="G326" s="215"/>
    </row>
    <row r="327" spans="1:7" ht="21.75" customHeight="1">
      <c r="A327" s="216" t="s">
        <v>906</v>
      </c>
      <c r="B327" s="195" t="s">
        <v>907</v>
      </c>
      <c r="C327" s="191">
        <v>15000</v>
      </c>
      <c r="D327" s="206">
        <f t="shared" si="7"/>
        <v>0</v>
      </c>
      <c r="E327" s="219">
        <v>15000</v>
      </c>
      <c r="F327" s="193">
        <v>3696.14</v>
      </c>
      <c r="G327" s="218"/>
    </row>
    <row r="328" spans="1:7" ht="21.75" customHeight="1">
      <c r="A328" s="216" t="s">
        <v>908</v>
      </c>
      <c r="B328" s="195" t="s">
        <v>527</v>
      </c>
      <c r="C328" s="191">
        <v>50000</v>
      </c>
      <c r="D328" s="206">
        <f t="shared" si="7"/>
        <v>0</v>
      </c>
      <c r="E328" s="219">
        <v>50000</v>
      </c>
      <c r="F328" s="193">
        <v>20262.5</v>
      </c>
      <c r="G328" s="218">
        <v>0</v>
      </c>
    </row>
    <row r="329" spans="1:7" ht="21.75" customHeight="1">
      <c r="A329" s="216" t="s">
        <v>909</v>
      </c>
      <c r="B329" s="195" t="s">
        <v>689</v>
      </c>
      <c r="C329" s="191">
        <v>5000</v>
      </c>
      <c r="D329" s="206">
        <f t="shared" si="7"/>
        <v>0</v>
      </c>
      <c r="E329" s="219">
        <v>5000</v>
      </c>
      <c r="F329" s="193">
        <v>154.8</v>
      </c>
      <c r="G329" s="218">
        <v>3000</v>
      </c>
    </row>
    <row r="330" spans="1:7" ht="21.75" customHeight="1">
      <c r="A330" s="216" t="s">
        <v>910</v>
      </c>
      <c r="B330" s="195" t="s">
        <v>691</v>
      </c>
      <c r="C330" s="191">
        <v>30000</v>
      </c>
      <c r="D330" s="191">
        <f t="shared" si="7"/>
        <v>-21360</v>
      </c>
      <c r="E330" s="219">
        <v>8640</v>
      </c>
      <c r="F330" s="193">
        <v>2867.67</v>
      </c>
      <c r="G330" s="218">
        <v>10000</v>
      </c>
    </row>
    <row r="331" spans="1:7" ht="21.75" customHeight="1">
      <c r="A331" s="216" t="s">
        <v>911</v>
      </c>
      <c r="B331" s="195" t="s">
        <v>912</v>
      </c>
      <c r="C331" s="191">
        <v>280000</v>
      </c>
      <c r="D331" s="206">
        <f t="shared" si="7"/>
        <v>0</v>
      </c>
      <c r="E331" s="219">
        <v>280000</v>
      </c>
      <c r="F331" s="193">
        <v>32580</v>
      </c>
      <c r="G331" s="218">
        <v>250000</v>
      </c>
    </row>
    <row r="332" spans="1:7" ht="21.75" customHeight="1">
      <c r="A332" s="216" t="s">
        <v>913</v>
      </c>
      <c r="B332" s="195" t="s">
        <v>914</v>
      </c>
      <c r="C332" s="191">
        <v>350000</v>
      </c>
      <c r="D332" s="206">
        <f t="shared" si="7"/>
        <v>0</v>
      </c>
      <c r="E332" s="219">
        <v>350000</v>
      </c>
      <c r="F332" s="193">
        <v>150346.32</v>
      </c>
      <c r="G332" s="218">
        <v>200000</v>
      </c>
    </row>
    <row r="333" spans="1:7" ht="21.75" customHeight="1">
      <c r="A333" s="216" t="s">
        <v>915</v>
      </c>
      <c r="B333" s="195" t="s">
        <v>556</v>
      </c>
      <c r="C333" s="191">
        <v>50000</v>
      </c>
      <c r="D333" s="206">
        <f t="shared" si="7"/>
        <v>0</v>
      </c>
      <c r="E333" s="219">
        <v>50000</v>
      </c>
      <c r="F333" s="193">
        <v>0</v>
      </c>
      <c r="G333" s="218"/>
    </row>
    <row r="334" spans="1:7" ht="21.75" customHeight="1">
      <c r="A334" s="216" t="s">
        <v>916</v>
      </c>
      <c r="B334" s="195" t="s">
        <v>917</v>
      </c>
      <c r="C334" s="191">
        <v>3000</v>
      </c>
      <c r="D334" s="206">
        <f t="shared" si="7"/>
        <v>0</v>
      </c>
      <c r="E334" s="219">
        <v>3000</v>
      </c>
      <c r="F334" s="193">
        <v>0</v>
      </c>
      <c r="G334" s="218">
        <v>3000</v>
      </c>
    </row>
    <row r="335" spans="1:7" ht="21.75" customHeight="1">
      <c r="A335" s="216" t="s">
        <v>918</v>
      </c>
      <c r="B335" s="195" t="s">
        <v>570</v>
      </c>
      <c r="C335" s="191">
        <v>500</v>
      </c>
      <c r="D335" s="206">
        <f t="shared" si="7"/>
        <v>0</v>
      </c>
      <c r="E335" s="219" t="s">
        <v>919</v>
      </c>
      <c r="F335" s="193">
        <v>0</v>
      </c>
      <c r="G335" s="218">
        <v>1000</v>
      </c>
    </row>
    <row r="336" spans="1:7" ht="21.75" customHeight="1">
      <c r="A336" s="216" t="s">
        <v>920</v>
      </c>
      <c r="B336" s="195" t="s">
        <v>799</v>
      </c>
      <c r="C336" s="191">
        <v>50000</v>
      </c>
      <c r="D336" s="191">
        <f t="shared" si="7"/>
        <v>-50000</v>
      </c>
      <c r="E336" s="219" t="s">
        <v>540</v>
      </c>
      <c r="F336" s="193">
        <v>0</v>
      </c>
      <c r="G336" s="218">
        <v>10000</v>
      </c>
    </row>
    <row r="337" spans="1:7" ht="21.75" customHeight="1">
      <c r="A337" s="216" t="s">
        <v>921</v>
      </c>
      <c r="B337" s="195" t="s">
        <v>576</v>
      </c>
      <c r="C337" s="191">
        <v>150000</v>
      </c>
      <c r="D337" s="191">
        <f t="shared" si="7"/>
        <v>-100000</v>
      </c>
      <c r="E337" s="219">
        <v>50000</v>
      </c>
      <c r="F337" s="193">
        <v>7767.53</v>
      </c>
      <c r="G337" s="218">
        <v>50000</v>
      </c>
    </row>
    <row r="338" spans="1:7" ht="21.75" customHeight="1">
      <c r="A338" s="216" t="s">
        <v>922</v>
      </c>
      <c r="B338" s="195" t="s">
        <v>923</v>
      </c>
      <c r="C338" s="191">
        <v>50000</v>
      </c>
      <c r="D338" s="191">
        <f t="shared" si="7"/>
        <v>-50000</v>
      </c>
      <c r="E338" s="219" t="s">
        <v>540</v>
      </c>
      <c r="F338" s="193">
        <v>0</v>
      </c>
      <c r="G338" s="218">
        <v>10000</v>
      </c>
    </row>
    <row r="339" spans="1:7" ht="21.75" customHeight="1">
      <c r="A339" s="216"/>
      <c r="B339" s="195" t="s">
        <v>577</v>
      </c>
      <c r="C339" s="191">
        <v>0</v>
      </c>
      <c r="D339" s="191">
        <v>0</v>
      </c>
      <c r="E339" s="219">
        <v>0</v>
      </c>
      <c r="F339" s="193">
        <v>0</v>
      </c>
      <c r="G339" s="218">
        <v>50000</v>
      </c>
    </row>
    <row r="340" spans="1:7" ht="21.75" customHeight="1">
      <c r="A340" s="216" t="s">
        <v>924</v>
      </c>
      <c r="B340" s="195" t="s">
        <v>925</v>
      </c>
      <c r="C340" s="191">
        <v>200000</v>
      </c>
      <c r="D340" s="191">
        <f t="shared" si="7"/>
        <v>-100000</v>
      </c>
      <c r="E340" s="219">
        <v>100000</v>
      </c>
      <c r="F340" s="193">
        <v>45515.7</v>
      </c>
      <c r="G340" s="218">
        <v>50000</v>
      </c>
    </row>
    <row r="341" spans="1:7" s="154" customFormat="1" ht="21.75" customHeight="1">
      <c r="A341" s="208" t="s">
        <v>926</v>
      </c>
      <c r="B341" s="205" t="s">
        <v>582</v>
      </c>
      <c r="C341" s="206">
        <f>SUM(C327:C340)</f>
        <v>1233500</v>
      </c>
      <c r="D341" s="206">
        <f>SUM(D327:D340)</f>
        <v>-321360</v>
      </c>
      <c r="E341" s="206">
        <f>SUM(E327:E340)</f>
        <v>911640</v>
      </c>
      <c r="F341" s="207">
        <f>SUM(F327:F340)</f>
        <v>263190.66</v>
      </c>
      <c r="G341" s="206">
        <f>SUM(G327:G340)</f>
        <v>637000</v>
      </c>
    </row>
    <row r="342" spans="1:7" s="154" customFormat="1" ht="21.75" customHeight="1">
      <c r="A342" s="208" t="s">
        <v>927</v>
      </c>
      <c r="B342" s="205" t="s">
        <v>493</v>
      </c>
      <c r="C342" s="206"/>
      <c r="D342" s="206">
        <f t="shared" si="7"/>
        <v>0</v>
      </c>
      <c r="E342" s="213"/>
      <c r="F342" s="214"/>
      <c r="G342" s="215"/>
    </row>
    <row r="343" spans="1:7" ht="21.75" customHeight="1">
      <c r="A343" s="216" t="s">
        <v>928</v>
      </c>
      <c r="B343" s="195" t="s">
        <v>817</v>
      </c>
      <c r="C343" s="191">
        <v>150000</v>
      </c>
      <c r="D343" s="191">
        <f t="shared" si="7"/>
        <v>100000</v>
      </c>
      <c r="E343" s="219">
        <v>250000</v>
      </c>
      <c r="F343" s="193">
        <v>88500</v>
      </c>
      <c r="G343" s="218">
        <v>150000</v>
      </c>
    </row>
    <row r="344" spans="1:7" ht="21.75" customHeight="1">
      <c r="A344" s="216" t="s">
        <v>929</v>
      </c>
      <c r="B344" s="195" t="s">
        <v>714</v>
      </c>
      <c r="C344" s="191">
        <v>15000</v>
      </c>
      <c r="D344" s="206">
        <f t="shared" si="7"/>
        <v>0</v>
      </c>
      <c r="E344" s="219">
        <v>15000</v>
      </c>
      <c r="F344" s="193">
        <v>1995</v>
      </c>
      <c r="G344" s="218">
        <v>10000</v>
      </c>
    </row>
    <row r="345" spans="1:7" ht="21.75" customHeight="1">
      <c r="A345" s="216" t="s">
        <v>930</v>
      </c>
      <c r="B345" s="195" t="s">
        <v>931</v>
      </c>
      <c r="C345" s="191">
        <v>5000</v>
      </c>
      <c r="D345" s="206">
        <f t="shared" si="7"/>
        <v>0</v>
      </c>
      <c r="E345" s="219">
        <v>5000</v>
      </c>
      <c r="F345" s="193">
        <v>0</v>
      </c>
      <c r="G345" s="218">
        <v>10000</v>
      </c>
    </row>
    <row r="346" spans="1:7" ht="21.75" customHeight="1">
      <c r="A346" s="216" t="s">
        <v>932</v>
      </c>
      <c r="B346" s="195" t="s">
        <v>933</v>
      </c>
      <c r="C346" s="191">
        <v>30000</v>
      </c>
      <c r="D346" s="206">
        <f t="shared" si="7"/>
        <v>0</v>
      </c>
      <c r="E346" s="219">
        <v>30000</v>
      </c>
      <c r="F346" s="193">
        <v>439</v>
      </c>
      <c r="G346" s="218">
        <v>10000</v>
      </c>
    </row>
    <row r="347" spans="1:7" ht="21.75" customHeight="1">
      <c r="A347" s="216" t="s">
        <v>934</v>
      </c>
      <c r="B347" s="195" t="s">
        <v>585</v>
      </c>
      <c r="C347" s="191">
        <v>180000</v>
      </c>
      <c r="D347" s="206">
        <f t="shared" si="7"/>
        <v>0</v>
      </c>
      <c r="E347" s="219" t="s">
        <v>935</v>
      </c>
      <c r="F347" s="193">
        <v>0</v>
      </c>
      <c r="G347" s="218">
        <v>0</v>
      </c>
    </row>
    <row r="348" spans="1:7" s="154" customFormat="1" ht="21.75" customHeight="1">
      <c r="A348" s="208" t="s">
        <v>936</v>
      </c>
      <c r="B348" s="205" t="s">
        <v>589</v>
      </c>
      <c r="C348" s="206">
        <f>SUM(C343:C347)</f>
        <v>380000</v>
      </c>
      <c r="D348" s="206">
        <f>SUM(D343:D347)</f>
        <v>100000</v>
      </c>
      <c r="E348" s="223">
        <f>SUM(E343:E347)</f>
        <v>300000</v>
      </c>
      <c r="F348" s="207">
        <f>SUM(F343:F347)</f>
        <v>90934</v>
      </c>
      <c r="G348" s="206">
        <f>SUM(G343:G347)</f>
        <v>180000</v>
      </c>
    </row>
    <row r="349" spans="1:7" s="154" customFormat="1" ht="21.75" customHeight="1">
      <c r="A349" s="208" t="s">
        <v>937</v>
      </c>
      <c r="B349" s="205" t="s">
        <v>494</v>
      </c>
      <c r="C349" s="206"/>
      <c r="D349" s="206">
        <f t="shared" si="7"/>
        <v>0</v>
      </c>
      <c r="E349" s="213"/>
      <c r="F349" s="214"/>
      <c r="G349" s="215"/>
    </row>
    <row r="350" spans="1:7" ht="21.75" customHeight="1">
      <c r="A350" s="216" t="s">
        <v>938</v>
      </c>
      <c r="B350" s="195" t="s">
        <v>720</v>
      </c>
      <c r="C350" s="191">
        <v>270000</v>
      </c>
      <c r="D350" s="191">
        <f t="shared" si="7"/>
        <v>-240000</v>
      </c>
      <c r="E350" s="219">
        <v>30000</v>
      </c>
      <c r="F350" s="193">
        <v>90</v>
      </c>
      <c r="G350" s="218">
        <v>0</v>
      </c>
    </row>
    <row r="351" spans="1:7" ht="21.75" customHeight="1">
      <c r="A351" s="216" t="s">
        <v>939</v>
      </c>
      <c r="B351" s="195" t="s">
        <v>824</v>
      </c>
      <c r="C351" s="191">
        <v>100000</v>
      </c>
      <c r="D351" s="191">
        <f t="shared" si="7"/>
        <v>0</v>
      </c>
      <c r="E351" s="219">
        <v>100000</v>
      </c>
      <c r="F351" s="193">
        <v>0</v>
      </c>
      <c r="G351" s="218">
        <v>0</v>
      </c>
    </row>
    <row r="352" spans="1:7" ht="21.75" customHeight="1">
      <c r="A352" s="216" t="s">
        <v>940</v>
      </c>
      <c r="B352" s="195" t="s">
        <v>941</v>
      </c>
      <c r="C352" s="191">
        <v>500000</v>
      </c>
      <c r="D352" s="191">
        <f t="shared" si="7"/>
        <v>400000</v>
      </c>
      <c r="E352" s="219">
        <v>900000</v>
      </c>
      <c r="F352" s="193">
        <v>0</v>
      </c>
      <c r="G352" s="218">
        <v>0</v>
      </c>
    </row>
    <row r="353" spans="1:7" ht="21.75" customHeight="1">
      <c r="A353" s="216" t="s">
        <v>942</v>
      </c>
      <c r="B353" s="195" t="s">
        <v>943</v>
      </c>
      <c r="C353" s="191">
        <v>50000</v>
      </c>
      <c r="D353" s="191">
        <f aca="true" t="shared" si="9" ref="D353:D416">E353-C353</f>
        <v>0</v>
      </c>
      <c r="E353" s="219">
        <v>50000</v>
      </c>
      <c r="F353" s="193">
        <v>0</v>
      </c>
      <c r="G353" s="218">
        <v>0</v>
      </c>
    </row>
    <row r="354" spans="1:7" ht="21.75" customHeight="1">
      <c r="A354" s="216" t="s">
        <v>944</v>
      </c>
      <c r="B354" s="195" t="s">
        <v>585</v>
      </c>
      <c r="C354" s="191">
        <v>300000</v>
      </c>
      <c r="D354" s="191">
        <f t="shared" si="9"/>
        <v>-300000</v>
      </c>
      <c r="E354" s="219" t="s">
        <v>540</v>
      </c>
      <c r="F354" s="193">
        <v>0</v>
      </c>
      <c r="G354" s="218">
        <v>0</v>
      </c>
    </row>
    <row r="355" spans="1:7" ht="21.75" customHeight="1">
      <c r="A355" s="216" t="s">
        <v>945</v>
      </c>
      <c r="B355" s="195" t="s">
        <v>946</v>
      </c>
      <c r="C355" s="191">
        <v>50000</v>
      </c>
      <c r="D355" s="206">
        <f t="shared" si="9"/>
        <v>0</v>
      </c>
      <c r="E355" s="219">
        <v>50000</v>
      </c>
      <c r="F355" s="193">
        <v>0</v>
      </c>
      <c r="G355" s="218">
        <v>50000</v>
      </c>
    </row>
    <row r="356" spans="1:7" ht="21.75" customHeight="1">
      <c r="A356" s="216" t="s">
        <v>947</v>
      </c>
      <c r="B356" s="195" t="s">
        <v>948</v>
      </c>
      <c r="C356" s="191">
        <v>0</v>
      </c>
      <c r="D356" s="206">
        <f t="shared" si="9"/>
        <v>0</v>
      </c>
      <c r="E356" s="219" t="s">
        <v>540</v>
      </c>
      <c r="F356" s="193">
        <v>0</v>
      </c>
      <c r="G356" s="218">
        <v>0</v>
      </c>
    </row>
    <row r="357" spans="1:7" ht="21.75" customHeight="1">
      <c r="A357" s="216" t="s">
        <v>949</v>
      </c>
      <c r="B357" s="195" t="s">
        <v>950</v>
      </c>
      <c r="C357" s="191">
        <v>0</v>
      </c>
      <c r="D357" s="206">
        <f t="shared" si="9"/>
        <v>0</v>
      </c>
      <c r="E357" s="219" t="s">
        <v>540</v>
      </c>
      <c r="F357" s="193">
        <v>0</v>
      </c>
      <c r="G357" s="218">
        <v>0</v>
      </c>
    </row>
    <row r="358" spans="1:7" s="154" customFormat="1" ht="21.75" customHeight="1">
      <c r="A358" s="208" t="s">
        <v>951</v>
      </c>
      <c r="B358" s="205" t="s">
        <v>597</v>
      </c>
      <c r="C358" s="206">
        <f>SUM(C350:C357)</f>
        <v>1270000</v>
      </c>
      <c r="D358" s="206">
        <f>SUM(D350:D357)</f>
        <v>-140000</v>
      </c>
      <c r="E358" s="223">
        <f>SUM(E350:E357)</f>
        <v>1130000</v>
      </c>
      <c r="F358" s="207">
        <f>SUM(F350:F357)</f>
        <v>90</v>
      </c>
      <c r="G358" s="206">
        <f>SUM(G350:G357)</f>
        <v>50000</v>
      </c>
    </row>
    <row r="359" spans="1:7" s="154" customFormat="1" ht="21.75" customHeight="1">
      <c r="A359" s="208" t="s">
        <v>952</v>
      </c>
      <c r="B359" s="205" t="s">
        <v>604</v>
      </c>
      <c r="C359" s="206">
        <f>SUM(C325+C341+C348+C358)</f>
        <v>4575427</v>
      </c>
      <c r="D359" s="206">
        <f>SUM(D325+D341+D348+D358)</f>
        <v>-416363</v>
      </c>
      <c r="E359" s="223">
        <f>SUM(E325+E341+E348+E358)</f>
        <v>3977947</v>
      </c>
      <c r="F359" s="207">
        <f>SUM(F325+F341+F348+F358)</f>
        <v>597770.42</v>
      </c>
      <c r="G359" s="206">
        <f>SUM(G325+G341+G348+G358)</f>
        <v>7604121.061516667</v>
      </c>
    </row>
    <row r="360" spans="1:7" s="154" customFormat="1" ht="21.75" customHeight="1">
      <c r="A360" s="208" t="s">
        <v>953</v>
      </c>
      <c r="B360" s="205" t="s">
        <v>497</v>
      </c>
      <c r="C360" s="206">
        <f>C359</f>
        <v>4575427</v>
      </c>
      <c r="D360" s="206">
        <f>D359</f>
        <v>-416363</v>
      </c>
      <c r="E360" s="223">
        <f>E359</f>
        <v>3977947</v>
      </c>
      <c r="F360" s="207">
        <f>F359</f>
        <v>597770.42</v>
      </c>
      <c r="G360" s="206">
        <f>G359</f>
        <v>7604121.061516667</v>
      </c>
    </row>
    <row r="361" spans="1:7" s="154" customFormat="1" ht="21.75" customHeight="1">
      <c r="A361" s="208" t="s">
        <v>954</v>
      </c>
      <c r="B361" s="205" t="s">
        <v>607</v>
      </c>
      <c r="C361" s="206"/>
      <c r="D361" s="206"/>
      <c r="E361" s="213"/>
      <c r="F361" s="214"/>
      <c r="G361" s="215"/>
    </row>
    <row r="362" spans="1:7" ht="21.75" customHeight="1">
      <c r="A362" s="216" t="s">
        <v>955</v>
      </c>
      <c r="B362" s="195" t="s">
        <v>956</v>
      </c>
      <c r="C362" s="191">
        <v>-1658</v>
      </c>
      <c r="D362" s="206">
        <f t="shared" si="9"/>
        <v>0</v>
      </c>
      <c r="E362" s="219">
        <v>-1658</v>
      </c>
      <c r="F362" s="193">
        <v>-76</v>
      </c>
      <c r="G362" s="218">
        <v>-12500</v>
      </c>
    </row>
    <row r="363" spans="1:7" ht="21.75" customHeight="1">
      <c r="A363" s="216" t="s">
        <v>957</v>
      </c>
      <c r="B363" s="195" t="s">
        <v>958</v>
      </c>
      <c r="C363" s="191">
        <v>-10242</v>
      </c>
      <c r="D363" s="206">
        <f t="shared" si="9"/>
        <v>0</v>
      </c>
      <c r="E363" s="219">
        <v>-10242</v>
      </c>
      <c r="F363" s="193">
        <v>0</v>
      </c>
      <c r="G363" s="218">
        <v>-23970</v>
      </c>
    </row>
    <row r="364" spans="1:7" ht="21.75" customHeight="1">
      <c r="A364" s="216" t="s">
        <v>959</v>
      </c>
      <c r="B364" s="195" t="s">
        <v>960</v>
      </c>
      <c r="C364" s="191">
        <v>-21236</v>
      </c>
      <c r="D364" s="191">
        <f t="shared" si="9"/>
        <v>21236</v>
      </c>
      <c r="E364" s="219" t="s">
        <v>540</v>
      </c>
      <c r="F364" s="193">
        <v>0</v>
      </c>
      <c r="G364" s="218">
        <v>0</v>
      </c>
    </row>
    <row r="365" spans="1:7" ht="21.75" customHeight="1">
      <c r="A365" s="216" t="s">
        <v>961</v>
      </c>
      <c r="B365" s="195" t="s">
        <v>570</v>
      </c>
      <c r="C365" s="191">
        <v>-2961</v>
      </c>
      <c r="D365" s="206">
        <f t="shared" si="9"/>
        <v>0</v>
      </c>
      <c r="E365" s="219">
        <v>-2961</v>
      </c>
      <c r="F365" s="193">
        <v>-1380.42</v>
      </c>
      <c r="G365" s="218">
        <v>-15500</v>
      </c>
    </row>
    <row r="366" spans="1:7" ht="21.75" customHeight="1">
      <c r="A366" s="216" t="s">
        <v>962</v>
      </c>
      <c r="B366" s="195" t="s">
        <v>963</v>
      </c>
      <c r="C366" s="191">
        <v>-810</v>
      </c>
      <c r="D366" s="206">
        <f t="shared" si="9"/>
        <v>0</v>
      </c>
      <c r="E366" s="219" t="s">
        <v>964</v>
      </c>
      <c r="F366" s="193">
        <v>0</v>
      </c>
      <c r="G366" s="218">
        <v>0</v>
      </c>
    </row>
    <row r="367" spans="1:7" ht="21.75" customHeight="1">
      <c r="A367" s="216" t="s">
        <v>965</v>
      </c>
      <c r="B367" s="195" t="s">
        <v>966</v>
      </c>
      <c r="C367" s="191">
        <v>-150</v>
      </c>
      <c r="D367" s="206">
        <f t="shared" si="9"/>
        <v>0</v>
      </c>
      <c r="E367" s="219" t="s">
        <v>967</v>
      </c>
      <c r="F367" s="193">
        <v>-60</v>
      </c>
      <c r="G367" s="218">
        <v>-350</v>
      </c>
    </row>
    <row r="368" spans="1:7" ht="21.75" customHeight="1">
      <c r="A368" s="216" t="s">
        <v>968</v>
      </c>
      <c r="B368" s="195" t="s">
        <v>969</v>
      </c>
      <c r="C368" s="191">
        <v>-973</v>
      </c>
      <c r="D368" s="206">
        <f t="shared" si="9"/>
        <v>0</v>
      </c>
      <c r="E368" s="219" t="s">
        <v>970</v>
      </c>
      <c r="F368" s="193">
        <v>-420</v>
      </c>
      <c r="G368" s="218">
        <v>-14500</v>
      </c>
    </row>
    <row r="369" spans="1:7" ht="21.75" customHeight="1">
      <c r="A369" s="216" t="s">
        <v>971</v>
      </c>
      <c r="B369" s="195" t="s">
        <v>972</v>
      </c>
      <c r="C369" s="191">
        <v>-7174</v>
      </c>
      <c r="D369" s="206">
        <f t="shared" si="9"/>
        <v>0</v>
      </c>
      <c r="E369" s="219">
        <v>-7174</v>
      </c>
      <c r="F369" s="193">
        <v>0</v>
      </c>
      <c r="G369" s="218">
        <v>-30000</v>
      </c>
    </row>
    <row r="370" spans="1:7" ht="21.75" customHeight="1">
      <c r="A370" s="216" t="s">
        <v>973</v>
      </c>
      <c r="B370" s="195" t="s">
        <v>974</v>
      </c>
      <c r="C370" s="191">
        <v>-3200000</v>
      </c>
      <c r="D370" s="206">
        <f t="shared" si="9"/>
        <v>0</v>
      </c>
      <c r="E370" s="219">
        <v>-3200000</v>
      </c>
      <c r="F370" s="193">
        <v>-2242716.47</v>
      </c>
      <c r="G370" s="218">
        <v>-6284316</v>
      </c>
    </row>
    <row r="371" spans="1:7" ht="21.75" customHeight="1">
      <c r="A371" s="216" t="s">
        <v>975</v>
      </c>
      <c r="B371" s="195" t="s">
        <v>976</v>
      </c>
      <c r="C371" s="191">
        <v>-1513</v>
      </c>
      <c r="D371" s="206">
        <f t="shared" si="9"/>
        <v>1513</v>
      </c>
      <c r="E371" s="219" t="s">
        <v>540</v>
      </c>
      <c r="F371" s="193">
        <v>0</v>
      </c>
      <c r="G371" s="218">
        <v>0</v>
      </c>
    </row>
    <row r="372" spans="1:7" ht="21.75" customHeight="1">
      <c r="A372" s="216"/>
      <c r="B372" s="195" t="s">
        <v>836</v>
      </c>
      <c r="C372" s="191">
        <v>0</v>
      </c>
      <c r="D372" s="206">
        <v>0</v>
      </c>
      <c r="E372" s="219">
        <v>0</v>
      </c>
      <c r="F372" s="193">
        <v>0</v>
      </c>
      <c r="G372" s="218">
        <v>-1222986</v>
      </c>
    </row>
    <row r="373" spans="1:7" s="154" customFormat="1" ht="21.75" customHeight="1">
      <c r="A373" s="208" t="s">
        <v>977</v>
      </c>
      <c r="B373" s="205" t="s">
        <v>498</v>
      </c>
      <c r="C373" s="206">
        <f>SUM(C362:C372)</f>
        <v>-3246717</v>
      </c>
      <c r="D373" s="206">
        <f>SUM(D362:D372)</f>
        <v>22749</v>
      </c>
      <c r="E373" s="206">
        <f>SUM(E362:E372)</f>
        <v>-3222035</v>
      </c>
      <c r="F373" s="207">
        <f>SUM(F362:F372)</f>
        <v>-2244652.89</v>
      </c>
      <c r="G373" s="207">
        <f>SUM(G362:G372)</f>
        <v>-7604122</v>
      </c>
    </row>
    <row r="374" spans="1:7" s="154" customFormat="1" ht="21.75" customHeight="1">
      <c r="A374" s="208" t="s">
        <v>978</v>
      </c>
      <c r="B374" s="205" t="s">
        <v>499</v>
      </c>
      <c r="C374" s="206">
        <f>C360+C373</f>
        <v>1328710</v>
      </c>
      <c r="D374" s="206">
        <f>D360+D373</f>
        <v>-393614</v>
      </c>
      <c r="E374" s="223">
        <f>E360+E373</f>
        <v>755912</v>
      </c>
      <c r="F374" s="233">
        <f>F360+F373</f>
        <v>-1646882.4700000002</v>
      </c>
      <c r="G374" s="233">
        <f>G360+G373</f>
        <v>-0.9384833332151175</v>
      </c>
    </row>
    <row r="375" spans="1:7" s="154" customFormat="1" ht="21.75" customHeight="1">
      <c r="A375" s="164"/>
      <c r="B375" s="152"/>
      <c r="C375" s="206"/>
      <c r="D375" s="206"/>
      <c r="E375" s="223"/>
      <c r="F375" s="207"/>
      <c r="G375" s="209"/>
    </row>
    <row r="376" spans="1:7" ht="21.75" customHeight="1">
      <c r="A376" s="234" t="s">
        <v>979</v>
      </c>
      <c r="B376" s="235" t="s">
        <v>224</v>
      </c>
      <c r="C376" s="236"/>
      <c r="D376" s="237"/>
      <c r="E376" s="238"/>
      <c r="F376" s="239"/>
      <c r="G376" s="239"/>
    </row>
    <row r="377" spans="1:7" ht="21.75" customHeight="1">
      <c r="A377" s="208" t="s">
        <v>980</v>
      </c>
      <c r="B377" s="205" t="s">
        <v>491</v>
      </c>
      <c r="C377" s="191"/>
      <c r="D377" s="206"/>
      <c r="E377" s="219"/>
      <c r="F377" s="193"/>
      <c r="G377" s="218"/>
    </row>
    <row r="378" spans="1:7" ht="21.75" customHeight="1">
      <c r="A378" s="216" t="s">
        <v>981</v>
      </c>
      <c r="B378" s="195" t="s">
        <v>504</v>
      </c>
      <c r="C378" s="191">
        <v>1667589</v>
      </c>
      <c r="D378" s="206">
        <f t="shared" si="9"/>
        <v>707268</v>
      </c>
      <c r="E378" s="219">
        <v>2374857</v>
      </c>
      <c r="F378" s="193">
        <v>2279638.49</v>
      </c>
      <c r="G378" s="218">
        <v>3062146</v>
      </c>
    </row>
    <row r="379" spans="1:7" ht="21.75" customHeight="1">
      <c r="A379" s="216" t="s">
        <v>982</v>
      </c>
      <c r="B379" s="195" t="s">
        <v>271</v>
      </c>
      <c r="C379" s="191">
        <v>138965</v>
      </c>
      <c r="D379" s="206">
        <f t="shared" si="9"/>
        <v>64466</v>
      </c>
      <c r="E379" s="219">
        <v>203431</v>
      </c>
      <c r="F379" s="193">
        <v>179940.3</v>
      </c>
      <c r="G379" s="218">
        <f>'salary budget'!G112</f>
        <v>250522.43791666668</v>
      </c>
    </row>
    <row r="380" spans="1:7" ht="21.75" customHeight="1">
      <c r="A380" s="216" t="s">
        <v>983</v>
      </c>
      <c r="B380" s="195" t="s">
        <v>507</v>
      </c>
      <c r="C380" s="191">
        <v>366869</v>
      </c>
      <c r="D380" s="206">
        <f t="shared" si="9"/>
        <v>157081</v>
      </c>
      <c r="E380" s="219">
        <v>523950</v>
      </c>
      <c r="F380" s="193">
        <v>389961.23</v>
      </c>
      <c r="G380" s="218">
        <f>'salary budget'!I112</f>
        <v>661378.5321</v>
      </c>
    </row>
    <row r="381" spans="1:7" ht="21.75" customHeight="1">
      <c r="A381" s="216" t="s">
        <v>984</v>
      </c>
      <c r="B381" s="195" t="s">
        <v>509</v>
      </c>
      <c r="C381" s="191">
        <v>0</v>
      </c>
      <c r="D381" s="206">
        <f t="shared" si="9"/>
        <v>97214</v>
      </c>
      <c r="E381" s="219">
        <v>97214</v>
      </c>
      <c r="F381" s="193">
        <v>68551.8</v>
      </c>
      <c r="G381" s="218">
        <f>'salary budget'!K112</f>
        <v>31294</v>
      </c>
    </row>
    <row r="382" spans="1:7" ht="21.75" customHeight="1">
      <c r="A382" s="216" t="s">
        <v>985</v>
      </c>
      <c r="B382" s="195" t="s">
        <v>623</v>
      </c>
      <c r="C382" s="191">
        <v>3602</v>
      </c>
      <c r="D382" s="206">
        <f t="shared" si="9"/>
        <v>7204</v>
      </c>
      <c r="E382" s="219">
        <v>10806</v>
      </c>
      <c r="F382" s="193">
        <v>0</v>
      </c>
      <c r="G382" s="218"/>
    </row>
    <row r="383" spans="1:7" ht="21.75" customHeight="1">
      <c r="A383" s="216" t="s">
        <v>986</v>
      </c>
      <c r="B383" s="195" t="s">
        <v>511</v>
      </c>
      <c r="C383" s="191">
        <v>16676</v>
      </c>
      <c r="D383" s="206">
        <f t="shared" si="9"/>
        <v>7018</v>
      </c>
      <c r="E383" s="219">
        <v>23694</v>
      </c>
      <c r="F383" s="193">
        <v>22226.54</v>
      </c>
      <c r="G383" s="218">
        <f>'salary budget'!M112</f>
        <v>30062.56055</v>
      </c>
    </row>
    <row r="384" spans="1:7" ht="21.75" customHeight="1">
      <c r="A384" s="216" t="s">
        <v>987</v>
      </c>
      <c r="B384" s="195" t="s">
        <v>513</v>
      </c>
      <c r="C384" s="191">
        <v>106848</v>
      </c>
      <c r="D384" s="206">
        <f t="shared" si="9"/>
        <v>80000</v>
      </c>
      <c r="E384" s="219">
        <v>186848</v>
      </c>
      <c r="F384" s="193">
        <v>147145.48</v>
      </c>
      <c r="G384" s="218">
        <f>'salary budget'!O112</f>
        <v>182594.01374999998</v>
      </c>
    </row>
    <row r="385" spans="1:7" ht="21.75" customHeight="1">
      <c r="A385" s="216" t="s">
        <v>988</v>
      </c>
      <c r="B385" s="195" t="s">
        <v>515</v>
      </c>
      <c r="C385" s="191">
        <v>2238</v>
      </c>
      <c r="D385" s="206">
        <f t="shared" si="9"/>
        <v>1264</v>
      </c>
      <c r="E385" s="219">
        <v>3502</v>
      </c>
      <c r="F385" s="193">
        <v>1020.8</v>
      </c>
      <c r="G385" s="218">
        <f>'salary budget'!AB112</f>
        <v>1842.754</v>
      </c>
    </row>
    <row r="386" spans="1:7" ht="21.75" customHeight="1">
      <c r="A386" s="216" t="s">
        <v>989</v>
      </c>
      <c r="B386" s="195" t="s">
        <v>679</v>
      </c>
      <c r="C386" s="191">
        <v>0</v>
      </c>
      <c r="D386" s="206">
        <f t="shared" si="9"/>
        <v>32602</v>
      </c>
      <c r="E386" s="219">
        <v>32602</v>
      </c>
      <c r="F386" s="193">
        <v>18119.06</v>
      </c>
      <c r="G386" s="218">
        <v>0</v>
      </c>
    </row>
    <row r="387" spans="1:7" ht="21.75" customHeight="1">
      <c r="A387" s="216" t="s">
        <v>990</v>
      </c>
      <c r="B387" s="195" t="s">
        <v>629</v>
      </c>
      <c r="C387" s="191">
        <v>83104</v>
      </c>
      <c r="D387" s="206">
        <f t="shared" si="9"/>
        <v>53360</v>
      </c>
      <c r="E387" s="219">
        <v>136464</v>
      </c>
      <c r="F387" s="193">
        <v>0</v>
      </c>
      <c r="G387" s="218">
        <v>20000</v>
      </c>
    </row>
    <row r="388" spans="1:7" ht="21.75" customHeight="1">
      <c r="A388" s="216" t="s">
        <v>991</v>
      </c>
      <c r="B388" s="195" t="s">
        <v>631</v>
      </c>
      <c r="C388" s="191">
        <v>100800</v>
      </c>
      <c r="D388" s="206">
        <f t="shared" si="9"/>
        <v>-50000</v>
      </c>
      <c r="E388" s="219">
        <v>50800</v>
      </c>
      <c r="F388" s="193"/>
      <c r="G388" s="218"/>
    </row>
    <row r="389" spans="1:7" s="154" customFormat="1" ht="21.75" customHeight="1">
      <c r="A389" s="208" t="s">
        <v>992</v>
      </c>
      <c r="B389" s="205" t="s">
        <v>520</v>
      </c>
      <c r="C389" s="206">
        <f>SUM(C378:C388)</f>
        <v>2486691</v>
      </c>
      <c r="D389" s="206">
        <f>SUM(D378:D388)</f>
        <v>1157477</v>
      </c>
      <c r="E389" s="223">
        <f>SUM(E378:E388)</f>
        <v>3644168</v>
      </c>
      <c r="F389" s="207">
        <f>SUM(F378:F388)</f>
        <v>3106603.6999999997</v>
      </c>
      <c r="G389" s="206">
        <f>SUM(G378:G388)</f>
        <v>4239840.298316667</v>
      </c>
    </row>
    <row r="390" spans="1:7" s="154" customFormat="1" ht="21.75" customHeight="1">
      <c r="A390" s="208" t="s">
        <v>993</v>
      </c>
      <c r="B390" s="205" t="s">
        <v>492</v>
      </c>
      <c r="C390" s="206"/>
      <c r="D390" s="206"/>
      <c r="E390" s="213"/>
      <c r="F390" s="214"/>
      <c r="G390" s="215"/>
    </row>
    <row r="391" spans="1:7" ht="21.75" customHeight="1">
      <c r="A391" s="216" t="s">
        <v>994</v>
      </c>
      <c r="B391" s="195" t="s">
        <v>523</v>
      </c>
      <c r="C391" s="191">
        <v>0</v>
      </c>
      <c r="D391" s="206">
        <f t="shared" si="9"/>
        <v>0</v>
      </c>
      <c r="E391" s="219" t="s">
        <v>540</v>
      </c>
      <c r="F391" s="193">
        <v>0</v>
      </c>
      <c r="G391" s="218"/>
    </row>
    <row r="392" spans="1:7" ht="21.75" customHeight="1">
      <c r="A392" s="216" t="s">
        <v>995</v>
      </c>
      <c r="B392" s="195" t="s">
        <v>527</v>
      </c>
      <c r="C392" s="191">
        <v>15000</v>
      </c>
      <c r="D392" s="206">
        <f t="shared" si="9"/>
        <v>0</v>
      </c>
      <c r="E392" s="219">
        <v>15000</v>
      </c>
      <c r="F392" s="193">
        <v>0</v>
      </c>
      <c r="G392" s="218">
        <v>0</v>
      </c>
    </row>
    <row r="393" spans="1:7" ht="21.75" customHeight="1">
      <c r="A393" s="216" t="s">
        <v>996</v>
      </c>
      <c r="B393" s="195" t="s">
        <v>689</v>
      </c>
      <c r="C393" s="191">
        <v>5000</v>
      </c>
      <c r="D393" s="206">
        <f t="shared" si="9"/>
        <v>0</v>
      </c>
      <c r="E393" s="219">
        <v>5000</v>
      </c>
      <c r="F393" s="193">
        <v>0</v>
      </c>
      <c r="G393" s="218">
        <v>3000</v>
      </c>
    </row>
    <row r="394" spans="1:7" ht="21.75" customHeight="1">
      <c r="A394" s="216" t="s">
        <v>997</v>
      </c>
      <c r="B394" s="195" t="s">
        <v>998</v>
      </c>
      <c r="C394" s="191">
        <v>30000</v>
      </c>
      <c r="D394" s="191">
        <f t="shared" si="9"/>
        <v>-20000</v>
      </c>
      <c r="E394" s="219">
        <v>10000</v>
      </c>
      <c r="F394" s="193">
        <v>1791.52</v>
      </c>
      <c r="G394" s="218">
        <v>10000</v>
      </c>
    </row>
    <row r="395" spans="1:7" ht="21.75" customHeight="1">
      <c r="A395" s="216" t="s">
        <v>999</v>
      </c>
      <c r="B395" s="195" t="s">
        <v>539</v>
      </c>
      <c r="C395" s="191">
        <v>30000</v>
      </c>
      <c r="D395" s="191">
        <f t="shared" si="9"/>
        <v>60000</v>
      </c>
      <c r="E395" s="219">
        <v>90000</v>
      </c>
      <c r="F395" s="193">
        <v>48602.31</v>
      </c>
      <c r="G395" s="218">
        <v>100000</v>
      </c>
    </row>
    <row r="396" spans="1:7" ht="21.75" customHeight="1">
      <c r="A396" s="216" t="s">
        <v>1000</v>
      </c>
      <c r="B396" s="195" t="s">
        <v>544</v>
      </c>
      <c r="C396" s="191">
        <v>4000</v>
      </c>
      <c r="D396" s="191">
        <f t="shared" si="9"/>
        <v>10000</v>
      </c>
      <c r="E396" s="219">
        <v>14000</v>
      </c>
      <c r="F396" s="193">
        <v>513.6</v>
      </c>
      <c r="G396" s="218">
        <v>0</v>
      </c>
    </row>
    <row r="397" spans="1:7" ht="21.75" customHeight="1">
      <c r="A397" s="216" t="s">
        <v>1001</v>
      </c>
      <c r="B397" s="195" t="s">
        <v>698</v>
      </c>
      <c r="C397" s="191">
        <v>2000</v>
      </c>
      <c r="D397" s="191">
        <f t="shared" si="9"/>
        <v>10000</v>
      </c>
      <c r="E397" s="219">
        <v>12000</v>
      </c>
      <c r="F397" s="193">
        <v>577.8</v>
      </c>
      <c r="G397" s="218">
        <v>0</v>
      </c>
    </row>
    <row r="398" spans="1:7" ht="21.75" customHeight="1">
      <c r="A398" s="216" t="s">
        <v>1002</v>
      </c>
      <c r="B398" s="195" t="s">
        <v>548</v>
      </c>
      <c r="C398" s="191">
        <v>17000</v>
      </c>
      <c r="D398" s="191">
        <f t="shared" si="9"/>
        <v>5000</v>
      </c>
      <c r="E398" s="219">
        <v>22000</v>
      </c>
      <c r="F398" s="193">
        <v>6143.7</v>
      </c>
      <c r="G398" s="218">
        <v>0</v>
      </c>
    </row>
    <row r="399" spans="1:7" ht="21.75" customHeight="1">
      <c r="A399" s="216" t="s">
        <v>1003</v>
      </c>
      <c r="B399" s="195" t="s">
        <v>556</v>
      </c>
      <c r="C399" s="191">
        <v>85000</v>
      </c>
      <c r="D399" s="191">
        <f t="shared" si="9"/>
        <v>0</v>
      </c>
      <c r="E399" s="219">
        <v>85000</v>
      </c>
      <c r="F399" s="193">
        <v>38023.58</v>
      </c>
      <c r="G399" s="218">
        <v>0</v>
      </c>
    </row>
    <row r="400" spans="1:7" ht="21.75" customHeight="1">
      <c r="A400" s="216" t="s">
        <v>1004</v>
      </c>
      <c r="B400" s="195" t="s">
        <v>1005</v>
      </c>
      <c r="C400" s="191">
        <v>450000</v>
      </c>
      <c r="D400" s="191">
        <f t="shared" si="9"/>
        <v>30000</v>
      </c>
      <c r="E400" s="219">
        <v>480000</v>
      </c>
      <c r="F400" s="193">
        <v>399601.88</v>
      </c>
      <c r="G400" s="218">
        <v>0</v>
      </c>
    </row>
    <row r="401" spans="1:7" ht="21.75" customHeight="1">
      <c r="A401" s="216" t="s">
        <v>1006</v>
      </c>
      <c r="B401" s="195" t="s">
        <v>1007</v>
      </c>
      <c r="C401" s="191">
        <v>6000</v>
      </c>
      <c r="D401" s="191">
        <f t="shared" si="9"/>
        <v>0</v>
      </c>
      <c r="E401" s="219">
        <v>6000</v>
      </c>
      <c r="F401" s="193">
        <v>0</v>
      </c>
      <c r="G401" s="218">
        <v>0</v>
      </c>
    </row>
    <row r="402" spans="1:7" ht="21.75" customHeight="1">
      <c r="A402" s="216" t="s">
        <v>1008</v>
      </c>
      <c r="B402" s="195" t="s">
        <v>794</v>
      </c>
      <c r="C402" s="191">
        <v>2000</v>
      </c>
      <c r="D402" s="191">
        <f t="shared" si="9"/>
        <v>20000</v>
      </c>
      <c r="E402" s="219">
        <v>22000</v>
      </c>
      <c r="F402" s="193">
        <v>2000</v>
      </c>
      <c r="G402" s="218">
        <v>0</v>
      </c>
    </row>
    <row r="403" spans="1:7" ht="21.75" customHeight="1">
      <c r="A403" s="216" t="s">
        <v>1009</v>
      </c>
      <c r="B403" s="195" t="s">
        <v>568</v>
      </c>
      <c r="C403" s="191">
        <v>23000</v>
      </c>
      <c r="D403" s="191">
        <f t="shared" si="9"/>
        <v>0</v>
      </c>
      <c r="E403" s="219">
        <v>23000</v>
      </c>
      <c r="F403" s="193">
        <v>4850.3</v>
      </c>
      <c r="G403" s="218">
        <v>15000</v>
      </c>
    </row>
    <row r="404" spans="1:7" ht="21.75" customHeight="1">
      <c r="A404" s="216" t="s">
        <v>1010</v>
      </c>
      <c r="B404" s="195" t="s">
        <v>570</v>
      </c>
      <c r="C404" s="191">
        <v>700</v>
      </c>
      <c r="D404" s="191">
        <f t="shared" si="9"/>
        <v>0</v>
      </c>
      <c r="E404" s="219" t="s">
        <v>1011</v>
      </c>
      <c r="F404" s="193">
        <v>0</v>
      </c>
      <c r="G404" s="218">
        <v>200</v>
      </c>
    </row>
    <row r="405" spans="1:7" ht="21.75" customHeight="1">
      <c r="A405" s="216" t="s">
        <v>1012</v>
      </c>
      <c r="B405" s="195" t="s">
        <v>799</v>
      </c>
      <c r="C405" s="191">
        <v>60000</v>
      </c>
      <c r="D405" s="191">
        <f t="shared" si="9"/>
        <v>40000</v>
      </c>
      <c r="E405" s="219">
        <v>100000</v>
      </c>
      <c r="F405" s="193">
        <v>41959.44</v>
      </c>
      <c r="G405" s="218">
        <v>100000</v>
      </c>
    </row>
    <row r="406" spans="1:7" ht="21.75" customHeight="1">
      <c r="A406" s="216" t="s">
        <v>1013</v>
      </c>
      <c r="B406" s="195" t="s">
        <v>1014</v>
      </c>
      <c r="C406" s="191">
        <v>1000</v>
      </c>
      <c r="D406" s="191">
        <f t="shared" si="9"/>
        <v>0</v>
      </c>
      <c r="E406" s="219">
        <v>1000</v>
      </c>
      <c r="F406" s="193">
        <v>250</v>
      </c>
      <c r="G406" s="218">
        <v>1000</v>
      </c>
    </row>
    <row r="407" spans="1:7" ht="21.75" customHeight="1">
      <c r="A407" s="216" t="s">
        <v>1015</v>
      </c>
      <c r="B407" s="195" t="s">
        <v>576</v>
      </c>
      <c r="C407" s="191">
        <v>50000</v>
      </c>
      <c r="D407" s="191">
        <f t="shared" si="9"/>
        <v>-40000</v>
      </c>
      <c r="E407" s="219">
        <v>10000</v>
      </c>
      <c r="F407" s="193">
        <v>-5472</v>
      </c>
      <c r="G407" s="218">
        <v>10000</v>
      </c>
    </row>
    <row r="408" spans="1:7" ht="21.75" customHeight="1">
      <c r="A408" s="216"/>
      <c r="B408" s="195" t="s">
        <v>577</v>
      </c>
      <c r="C408" s="191">
        <v>0</v>
      </c>
      <c r="D408" s="191">
        <v>0</v>
      </c>
      <c r="E408" s="219">
        <v>0</v>
      </c>
      <c r="F408" s="193">
        <v>0</v>
      </c>
      <c r="G408" s="218">
        <v>20000</v>
      </c>
    </row>
    <row r="409" spans="1:7" ht="21.75" customHeight="1">
      <c r="A409" s="216" t="s">
        <v>1016</v>
      </c>
      <c r="B409" s="195" t="s">
        <v>579</v>
      </c>
      <c r="C409" s="191">
        <v>40000</v>
      </c>
      <c r="D409" s="191">
        <f t="shared" si="9"/>
        <v>-20000</v>
      </c>
      <c r="E409" s="219">
        <v>20000</v>
      </c>
      <c r="F409" s="193">
        <v>2123.56</v>
      </c>
      <c r="G409" s="218">
        <v>30000</v>
      </c>
    </row>
    <row r="410" spans="1:255" ht="21.75" customHeight="1">
      <c r="A410" s="208" t="s">
        <v>1017</v>
      </c>
      <c r="B410" s="205" t="s">
        <v>582</v>
      </c>
      <c r="C410" s="206">
        <f>SUM(C391:C409)</f>
        <v>820700</v>
      </c>
      <c r="D410" s="206">
        <f>SUM(D391:D409)</f>
        <v>95000</v>
      </c>
      <c r="E410" s="240">
        <f>SUM(E391:E409)</f>
        <v>915000</v>
      </c>
      <c r="F410" s="241">
        <f>SUM(F391:F409)</f>
        <v>540965.6900000001</v>
      </c>
      <c r="G410" s="206">
        <f>SUM(G391:G409)</f>
        <v>289200</v>
      </c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154"/>
      <c r="AI410" s="154"/>
      <c r="AJ410" s="154"/>
      <c r="AK410" s="154"/>
      <c r="AL410" s="154"/>
      <c r="AM410" s="154"/>
      <c r="AN410" s="154"/>
      <c r="AO410" s="154"/>
      <c r="AP410" s="154"/>
      <c r="AQ410" s="154"/>
      <c r="AR410" s="154"/>
      <c r="AS410" s="154"/>
      <c r="AT410" s="154"/>
      <c r="AU410" s="154"/>
      <c r="AV410" s="154"/>
      <c r="AW410" s="154"/>
      <c r="AX410" s="154"/>
      <c r="AY410" s="154"/>
      <c r="AZ410" s="154"/>
      <c r="BA410" s="154"/>
      <c r="BB410" s="154"/>
      <c r="BC410" s="154"/>
      <c r="BD410" s="154"/>
      <c r="BE410" s="154"/>
      <c r="BF410" s="154"/>
      <c r="BG410" s="154"/>
      <c r="BH410" s="154"/>
      <c r="BI410" s="154"/>
      <c r="BJ410" s="154"/>
      <c r="BK410" s="154"/>
      <c r="BL410" s="154"/>
      <c r="BM410" s="154"/>
      <c r="BN410" s="154"/>
      <c r="BO410" s="154"/>
      <c r="BP410" s="154"/>
      <c r="BQ410" s="154"/>
      <c r="BR410" s="154"/>
      <c r="BS410" s="154"/>
      <c r="BT410" s="154"/>
      <c r="BU410" s="154"/>
      <c r="BV410" s="154"/>
      <c r="BW410" s="154"/>
      <c r="BX410" s="154"/>
      <c r="BY410" s="154"/>
      <c r="BZ410" s="154"/>
      <c r="CA410" s="154"/>
      <c r="CB410" s="154"/>
      <c r="CC410" s="154"/>
      <c r="CD410" s="154"/>
      <c r="CE410" s="154"/>
      <c r="CF410" s="154"/>
      <c r="CG410" s="154"/>
      <c r="CH410" s="154"/>
      <c r="CI410" s="154"/>
      <c r="CJ410" s="154"/>
      <c r="CK410" s="154"/>
      <c r="CL410" s="154"/>
      <c r="CM410" s="154"/>
      <c r="CN410" s="154"/>
      <c r="CO410" s="154"/>
      <c r="CP410" s="154"/>
      <c r="CQ410" s="154"/>
      <c r="CR410" s="154"/>
      <c r="CS410" s="154"/>
      <c r="CT410" s="154"/>
      <c r="CU410" s="154"/>
      <c r="CV410" s="154"/>
      <c r="CW410" s="154"/>
      <c r="CX410" s="154"/>
      <c r="CY410" s="154"/>
      <c r="CZ410" s="154"/>
      <c r="DA410" s="154"/>
      <c r="DB410" s="154"/>
      <c r="DC410" s="154"/>
      <c r="DD410" s="154"/>
      <c r="DE410" s="154"/>
      <c r="DF410" s="154"/>
      <c r="DG410" s="154"/>
      <c r="DH410" s="154"/>
      <c r="DI410" s="154"/>
      <c r="DJ410" s="154"/>
      <c r="DK410" s="154"/>
      <c r="DL410" s="154"/>
      <c r="DM410" s="154"/>
      <c r="DN410" s="154"/>
      <c r="DO410" s="154"/>
      <c r="DP410" s="154"/>
      <c r="DQ410" s="154"/>
      <c r="DR410" s="154"/>
      <c r="DS410" s="154"/>
      <c r="DT410" s="154"/>
      <c r="DU410" s="154"/>
      <c r="DV410" s="154"/>
      <c r="DW410" s="154"/>
      <c r="DX410" s="154"/>
      <c r="DY410" s="154"/>
      <c r="DZ410" s="154"/>
      <c r="EA410" s="154"/>
      <c r="EB410" s="154"/>
      <c r="EC410" s="154"/>
      <c r="ED410" s="154"/>
      <c r="EE410" s="154"/>
      <c r="EF410" s="154"/>
      <c r="EG410" s="154"/>
      <c r="EH410" s="154"/>
      <c r="EI410" s="154"/>
      <c r="EJ410" s="154"/>
      <c r="EK410" s="154"/>
      <c r="EL410" s="154"/>
      <c r="EM410" s="154"/>
      <c r="EN410" s="154"/>
      <c r="EO410" s="154"/>
      <c r="EP410" s="154"/>
      <c r="EQ410" s="154"/>
      <c r="ER410" s="154"/>
      <c r="ES410" s="154"/>
      <c r="ET410" s="154"/>
      <c r="EU410" s="154"/>
      <c r="EV410" s="154"/>
      <c r="EW410" s="154"/>
      <c r="EX410" s="154"/>
      <c r="EY410" s="154"/>
      <c r="EZ410" s="154"/>
      <c r="FA410" s="154"/>
      <c r="FB410" s="154"/>
      <c r="FC410" s="154"/>
      <c r="FD410" s="154"/>
      <c r="FE410" s="154"/>
      <c r="FF410" s="154"/>
      <c r="FG410" s="154"/>
      <c r="FH410" s="154"/>
      <c r="FI410" s="154"/>
      <c r="FJ410" s="154"/>
      <c r="FK410" s="154"/>
      <c r="FL410" s="154"/>
      <c r="FM410" s="154"/>
      <c r="FN410" s="154"/>
      <c r="FO410" s="154"/>
      <c r="FP410" s="154"/>
      <c r="FQ410" s="154"/>
      <c r="FR410" s="154"/>
      <c r="FS410" s="154"/>
      <c r="FT410" s="154"/>
      <c r="FU410" s="154"/>
      <c r="FV410" s="154"/>
      <c r="FW410" s="154"/>
      <c r="FX410" s="154"/>
      <c r="FY410" s="154"/>
      <c r="FZ410" s="154"/>
      <c r="GA410" s="154"/>
      <c r="GB410" s="154"/>
      <c r="GC410" s="154"/>
      <c r="GD410" s="154"/>
      <c r="GE410" s="154"/>
      <c r="GF410" s="154"/>
      <c r="GG410" s="154"/>
      <c r="GH410" s="154"/>
      <c r="GI410" s="154"/>
      <c r="GJ410" s="154"/>
      <c r="GK410" s="154"/>
      <c r="GL410" s="154"/>
      <c r="GM410" s="154"/>
      <c r="GN410" s="154"/>
      <c r="GO410" s="154"/>
      <c r="GP410" s="154"/>
      <c r="GQ410" s="154"/>
      <c r="GR410" s="154"/>
      <c r="GS410" s="154"/>
      <c r="GT410" s="154"/>
      <c r="GU410" s="154"/>
      <c r="GV410" s="154"/>
      <c r="GW410" s="154"/>
      <c r="GX410" s="154"/>
      <c r="GY410" s="154"/>
      <c r="GZ410" s="154"/>
      <c r="HA410" s="154"/>
      <c r="HB410" s="154"/>
      <c r="HC410" s="154"/>
      <c r="HD410" s="154"/>
      <c r="HE410" s="154"/>
      <c r="HF410" s="154"/>
      <c r="HG410" s="154"/>
      <c r="HH410" s="154"/>
      <c r="HI410" s="154"/>
      <c r="HJ410" s="154"/>
      <c r="HK410" s="154"/>
      <c r="HL410" s="154"/>
      <c r="HM410" s="154"/>
      <c r="HN410" s="154"/>
      <c r="HO410" s="154"/>
      <c r="HP410" s="154"/>
      <c r="HQ410" s="154"/>
      <c r="HR410" s="154"/>
      <c r="HS410" s="154"/>
      <c r="HT410" s="154"/>
      <c r="HU410" s="154"/>
      <c r="HV410" s="154"/>
      <c r="HW410" s="154"/>
      <c r="HX410" s="154"/>
      <c r="HY410" s="154"/>
      <c r="HZ410" s="154"/>
      <c r="IA410" s="154"/>
      <c r="IB410" s="154"/>
      <c r="IC410" s="154"/>
      <c r="ID410" s="154"/>
      <c r="IE410" s="154"/>
      <c r="IF410" s="154"/>
      <c r="IG410" s="154"/>
      <c r="IH410" s="154"/>
      <c r="II410" s="154"/>
      <c r="IJ410" s="154"/>
      <c r="IK410" s="154"/>
      <c r="IL410" s="154"/>
      <c r="IM410" s="154"/>
      <c r="IN410" s="154"/>
      <c r="IO410" s="154"/>
      <c r="IP410" s="154"/>
      <c r="IQ410" s="154"/>
      <c r="IR410" s="154"/>
      <c r="IS410" s="154"/>
      <c r="IT410" s="154"/>
      <c r="IU410" s="154"/>
    </row>
    <row r="411" spans="1:7" s="154" customFormat="1" ht="21.75" customHeight="1">
      <c r="A411" s="208" t="s">
        <v>1018</v>
      </c>
      <c r="B411" s="205" t="s">
        <v>493</v>
      </c>
      <c r="C411" s="206"/>
      <c r="D411" s="206">
        <f t="shared" si="9"/>
        <v>0</v>
      </c>
      <c r="E411" s="213"/>
      <c r="F411" s="214"/>
      <c r="G411" s="215"/>
    </row>
    <row r="412" spans="1:7" ht="21.75" customHeight="1">
      <c r="A412" s="216" t="s">
        <v>1019</v>
      </c>
      <c r="B412" s="195" t="s">
        <v>1020</v>
      </c>
      <c r="C412" s="191">
        <v>12000</v>
      </c>
      <c r="D412" s="206">
        <f t="shared" si="9"/>
        <v>0</v>
      </c>
      <c r="E412" s="219">
        <v>12000</v>
      </c>
      <c r="F412" s="193">
        <v>2270</v>
      </c>
      <c r="G412" s="218">
        <v>0</v>
      </c>
    </row>
    <row r="413" spans="1:7" ht="21.75" customHeight="1">
      <c r="A413" s="216" t="s">
        <v>1021</v>
      </c>
      <c r="B413" s="195" t="s">
        <v>1022</v>
      </c>
      <c r="C413" s="191">
        <v>150000</v>
      </c>
      <c r="D413" s="191">
        <f t="shared" si="9"/>
        <v>-150000</v>
      </c>
      <c r="E413" s="219" t="s">
        <v>540</v>
      </c>
      <c r="F413" s="193">
        <v>0</v>
      </c>
      <c r="G413" s="218">
        <v>50000</v>
      </c>
    </row>
    <row r="414" spans="1:7" ht="21.75" customHeight="1">
      <c r="A414" s="216" t="s">
        <v>1023</v>
      </c>
      <c r="B414" s="195" t="s">
        <v>1024</v>
      </c>
      <c r="C414" s="191">
        <v>5000</v>
      </c>
      <c r="D414" s="191">
        <f t="shared" si="9"/>
        <v>0</v>
      </c>
      <c r="E414" s="219">
        <v>5000</v>
      </c>
      <c r="F414" s="193">
        <v>0</v>
      </c>
      <c r="G414" s="218">
        <v>20000</v>
      </c>
    </row>
    <row r="415" spans="1:7" ht="21.75" customHeight="1">
      <c r="A415" s="216" t="s">
        <v>1025</v>
      </c>
      <c r="B415" s="195" t="s">
        <v>1026</v>
      </c>
      <c r="C415" s="191">
        <v>10000</v>
      </c>
      <c r="D415" s="191">
        <f t="shared" si="9"/>
        <v>-10000</v>
      </c>
      <c r="E415" s="219" t="s">
        <v>540</v>
      </c>
      <c r="F415" s="193">
        <v>0</v>
      </c>
      <c r="G415" s="218">
        <v>5000</v>
      </c>
    </row>
    <row r="416" spans="1:7" ht="21.75" customHeight="1">
      <c r="A416" s="216" t="s">
        <v>1027</v>
      </c>
      <c r="B416" s="195" t="s">
        <v>1028</v>
      </c>
      <c r="C416" s="191">
        <v>20000</v>
      </c>
      <c r="D416" s="191">
        <f t="shared" si="9"/>
        <v>-20000</v>
      </c>
      <c r="E416" s="219" t="s">
        <v>540</v>
      </c>
      <c r="F416" s="193">
        <v>0</v>
      </c>
      <c r="G416" s="218">
        <v>0</v>
      </c>
    </row>
    <row r="417" spans="1:7" ht="21.75" customHeight="1">
      <c r="A417" s="216" t="s">
        <v>1029</v>
      </c>
      <c r="B417" s="195" t="s">
        <v>1007</v>
      </c>
      <c r="C417" s="191">
        <v>5000</v>
      </c>
      <c r="D417" s="191">
        <f aca="true" t="shared" si="10" ref="D417:D424">E417-C417</f>
        <v>0</v>
      </c>
      <c r="E417" s="219">
        <v>5000</v>
      </c>
      <c r="F417" s="193">
        <v>2650</v>
      </c>
      <c r="G417" s="218">
        <v>6000</v>
      </c>
    </row>
    <row r="418" spans="1:7" ht="21.75" customHeight="1">
      <c r="A418" s="216" t="s">
        <v>1030</v>
      </c>
      <c r="B418" s="195" t="s">
        <v>1031</v>
      </c>
      <c r="C418" s="191">
        <v>5000</v>
      </c>
      <c r="D418" s="191">
        <f t="shared" si="10"/>
        <v>-3000</v>
      </c>
      <c r="E418" s="219">
        <v>2000</v>
      </c>
      <c r="F418" s="193">
        <v>660</v>
      </c>
      <c r="G418" s="218">
        <v>0</v>
      </c>
    </row>
    <row r="419" spans="1:7" ht="21.75" customHeight="1">
      <c r="A419" s="216" t="s">
        <v>1032</v>
      </c>
      <c r="B419" s="195" t="s">
        <v>714</v>
      </c>
      <c r="C419" s="191">
        <v>15000</v>
      </c>
      <c r="D419" s="191">
        <f t="shared" si="10"/>
        <v>-12037</v>
      </c>
      <c r="E419" s="219">
        <v>2963</v>
      </c>
      <c r="F419" s="193">
        <v>2963</v>
      </c>
      <c r="G419" s="218">
        <v>0</v>
      </c>
    </row>
    <row r="420" spans="1:7" ht="21.75" customHeight="1">
      <c r="A420" s="216" t="s">
        <v>1033</v>
      </c>
      <c r="B420" s="195" t="s">
        <v>1034</v>
      </c>
      <c r="C420" s="191">
        <v>15000</v>
      </c>
      <c r="D420" s="191">
        <f t="shared" si="10"/>
        <v>0</v>
      </c>
      <c r="E420" s="219">
        <v>15000</v>
      </c>
      <c r="F420" s="193">
        <v>1200</v>
      </c>
      <c r="G420" s="218">
        <v>5000</v>
      </c>
    </row>
    <row r="421" spans="1:7" ht="21.75" customHeight="1">
      <c r="A421" s="216" t="s">
        <v>1035</v>
      </c>
      <c r="B421" s="195" t="s">
        <v>1036</v>
      </c>
      <c r="C421" s="191">
        <v>85250</v>
      </c>
      <c r="D421" s="191">
        <f t="shared" si="10"/>
        <v>-50000</v>
      </c>
      <c r="E421" s="219">
        <v>35250</v>
      </c>
      <c r="F421" s="193">
        <v>0</v>
      </c>
      <c r="G421" s="218">
        <v>25000</v>
      </c>
    </row>
    <row r="422" spans="1:7" ht="21.75" customHeight="1">
      <c r="A422" s="216" t="s">
        <v>1037</v>
      </c>
      <c r="B422" s="195" t="s">
        <v>1038</v>
      </c>
      <c r="C422" s="191">
        <v>3000</v>
      </c>
      <c r="D422" s="206">
        <f t="shared" si="10"/>
        <v>0</v>
      </c>
      <c r="E422" s="219">
        <v>3000</v>
      </c>
      <c r="F422" s="193">
        <v>0</v>
      </c>
      <c r="G422" s="218">
        <v>2000</v>
      </c>
    </row>
    <row r="423" spans="1:7" ht="21.75" customHeight="1">
      <c r="A423" s="216" t="s">
        <v>1039</v>
      </c>
      <c r="B423" s="195" t="s">
        <v>1040</v>
      </c>
      <c r="C423" s="191">
        <v>15000</v>
      </c>
      <c r="D423" s="206">
        <f t="shared" si="10"/>
        <v>0</v>
      </c>
      <c r="E423" s="219">
        <v>15000</v>
      </c>
      <c r="F423" s="193">
        <v>6625.1</v>
      </c>
      <c r="G423" s="218">
        <v>20000</v>
      </c>
    </row>
    <row r="424" spans="1:7" ht="21.75" customHeight="1">
      <c r="A424" s="216" t="s">
        <v>1041</v>
      </c>
      <c r="B424" s="195" t="s">
        <v>585</v>
      </c>
      <c r="C424" s="191">
        <v>50000</v>
      </c>
      <c r="D424" s="191">
        <f t="shared" si="10"/>
        <v>100000</v>
      </c>
      <c r="E424" s="219">
        <v>150000</v>
      </c>
      <c r="F424" s="193">
        <v>49862.35</v>
      </c>
      <c r="G424" s="218">
        <v>0</v>
      </c>
    </row>
    <row r="425" spans="1:7" s="154" customFormat="1" ht="21.75" customHeight="1">
      <c r="A425" s="208" t="s">
        <v>1042</v>
      </c>
      <c r="B425" s="205" t="s">
        <v>589</v>
      </c>
      <c r="C425" s="206">
        <f>SUM(C412:C424)</f>
        <v>390250</v>
      </c>
      <c r="D425" s="206">
        <f>SUM(D412:D424)</f>
        <v>-145037</v>
      </c>
      <c r="E425" s="223">
        <f>SUM(E412:E424)</f>
        <v>245213</v>
      </c>
      <c r="F425" s="207">
        <f>SUM(F412:F424)</f>
        <v>66230.45</v>
      </c>
      <c r="G425" s="206">
        <f>SUM(G412:G424)</f>
        <v>133000</v>
      </c>
    </row>
    <row r="426" spans="1:7" s="154" customFormat="1" ht="21.75" customHeight="1">
      <c r="A426" s="208" t="s">
        <v>1043</v>
      </c>
      <c r="B426" s="205" t="s">
        <v>494</v>
      </c>
      <c r="C426" s="206"/>
      <c r="D426" s="206"/>
      <c r="E426" s="213"/>
      <c r="F426" s="214"/>
      <c r="G426" s="215"/>
    </row>
    <row r="427" spans="1:7" ht="21.75" customHeight="1">
      <c r="A427" s="216" t="s">
        <v>1044</v>
      </c>
      <c r="B427" s="195" t="s">
        <v>1045</v>
      </c>
      <c r="C427" s="191">
        <v>156000</v>
      </c>
      <c r="D427" s="191">
        <f aca="true" t="shared" si="11" ref="D427:D435">E427-C427</f>
        <v>-156000</v>
      </c>
      <c r="E427" s="219" t="s">
        <v>540</v>
      </c>
      <c r="F427" s="193">
        <v>0</v>
      </c>
      <c r="G427" s="218"/>
    </row>
    <row r="428" spans="1:7" ht="21.75" customHeight="1">
      <c r="A428" s="216" t="s">
        <v>1046</v>
      </c>
      <c r="B428" s="195" t="s">
        <v>1047</v>
      </c>
      <c r="C428" s="191">
        <v>32500</v>
      </c>
      <c r="D428" s="191">
        <f t="shared" si="11"/>
        <v>-17500</v>
      </c>
      <c r="E428" s="219">
        <v>15000</v>
      </c>
      <c r="F428" s="193">
        <v>0</v>
      </c>
      <c r="G428" s="218"/>
    </row>
    <row r="429" spans="1:7" ht="21.75" customHeight="1">
      <c r="A429" s="216" t="s">
        <v>1048</v>
      </c>
      <c r="B429" s="195" t="s">
        <v>1049</v>
      </c>
      <c r="C429" s="191">
        <v>350000</v>
      </c>
      <c r="D429" s="191">
        <f t="shared" si="11"/>
        <v>-350000</v>
      </c>
      <c r="E429" s="219" t="s">
        <v>540</v>
      </c>
      <c r="F429" s="193">
        <v>0</v>
      </c>
      <c r="G429" s="218"/>
    </row>
    <row r="430" spans="1:7" ht="21.75" customHeight="1">
      <c r="A430" s="216" t="s">
        <v>1050</v>
      </c>
      <c r="B430" s="195" t="s">
        <v>1051</v>
      </c>
      <c r="C430" s="191">
        <v>1200000</v>
      </c>
      <c r="D430" s="191">
        <f t="shared" si="11"/>
        <v>0</v>
      </c>
      <c r="E430" s="219">
        <v>1200000</v>
      </c>
      <c r="F430" s="193">
        <v>0</v>
      </c>
      <c r="G430" s="218"/>
    </row>
    <row r="431" spans="1:7" ht="21.75" customHeight="1">
      <c r="A431" s="216" t="s">
        <v>1052</v>
      </c>
      <c r="B431" s="195" t="s">
        <v>1053</v>
      </c>
      <c r="C431" s="191">
        <v>200000</v>
      </c>
      <c r="D431" s="191">
        <f t="shared" si="11"/>
        <v>0</v>
      </c>
      <c r="E431" s="219">
        <v>200000</v>
      </c>
      <c r="F431" s="193">
        <v>0</v>
      </c>
      <c r="G431" s="218"/>
    </row>
    <row r="432" spans="1:7" ht="21.75" customHeight="1">
      <c r="A432" s="216" t="s">
        <v>1054</v>
      </c>
      <c r="B432" s="195" t="s">
        <v>1055</v>
      </c>
      <c r="C432" s="191">
        <v>550000</v>
      </c>
      <c r="D432" s="191">
        <f t="shared" si="11"/>
        <v>-550000</v>
      </c>
      <c r="E432" s="219" t="s">
        <v>540</v>
      </c>
      <c r="F432" s="193">
        <v>0</v>
      </c>
      <c r="G432" s="218"/>
    </row>
    <row r="433" spans="1:7" ht="21.75" customHeight="1">
      <c r="A433" s="216" t="s">
        <v>1056</v>
      </c>
      <c r="B433" s="195" t="s">
        <v>948</v>
      </c>
      <c r="C433" s="191">
        <v>50000</v>
      </c>
      <c r="D433" s="191">
        <f t="shared" si="11"/>
        <v>-50000</v>
      </c>
      <c r="E433" s="219" t="s">
        <v>540</v>
      </c>
      <c r="F433" s="193">
        <v>0</v>
      </c>
      <c r="G433" s="218"/>
    </row>
    <row r="434" spans="1:7" ht="21.75" customHeight="1">
      <c r="A434" s="216" t="s">
        <v>1057</v>
      </c>
      <c r="B434" s="195" t="s">
        <v>1058</v>
      </c>
      <c r="C434" s="191">
        <v>0</v>
      </c>
      <c r="D434" s="191">
        <f t="shared" si="11"/>
        <v>50000</v>
      </c>
      <c r="E434" s="219">
        <v>50000</v>
      </c>
      <c r="F434" s="193">
        <v>0</v>
      </c>
      <c r="G434" s="218"/>
    </row>
    <row r="435" spans="1:7" ht="21.75" customHeight="1">
      <c r="A435" s="216" t="s">
        <v>1059</v>
      </c>
      <c r="B435" s="195" t="s">
        <v>1060</v>
      </c>
      <c r="C435" s="191">
        <v>32500</v>
      </c>
      <c r="D435" s="191">
        <f t="shared" si="11"/>
        <v>-24000</v>
      </c>
      <c r="E435" s="219">
        <v>8500</v>
      </c>
      <c r="F435" s="193">
        <v>0</v>
      </c>
      <c r="G435" s="218"/>
    </row>
    <row r="436" spans="1:7" s="154" customFormat="1" ht="21.75" customHeight="1">
      <c r="A436" s="208" t="s">
        <v>1061</v>
      </c>
      <c r="B436" s="205" t="s">
        <v>597</v>
      </c>
      <c r="C436" s="206">
        <f>SUM(C427:C435)</f>
        <v>2571000</v>
      </c>
      <c r="D436" s="206">
        <f>SUM(D427:D435)</f>
        <v>-1097500</v>
      </c>
      <c r="E436" s="223">
        <f>SUM(E427:E435)</f>
        <v>1473500</v>
      </c>
      <c r="F436" s="207">
        <f>SUM(F427:F435)</f>
        <v>0</v>
      </c>
      <c r="G436" s="206">
        <f>SUM(G427:G435)</f>
        <v>0</v>
      </c>
    </row>
    <row r="437" spans="1:7" s="154" customFormat="1" ht="21.75" customHeight="1">
      <c r="A437" s="208" t="s">
        <v>1062</v>
      </c>
      <c r="B437" s="205" t="s">
        <v>496</v>
      </c>
      <c r="C437" s="206"/>
      <c r="D437" s="206"/>
      <c r="E437" s="213"/>
      <c r="F437" s="214"/>
      <c r="G437" s="215"/>
    </row>
    <row r="438" spans="1:7" ht="21.75" customHeight="1">
      <c r="A438" s="216" t="s">
        <v>1063</v>
      </c>
      <c r="B438" s="195" t="s">
        <v>1064</v>
      </c>
      <c r="C438" s="191">
        <v>0</v>
      </c>
      <c r="D438" s="191">
        <f aca="true" t="shared" si="12" ref="D438:D498">E438-C438</f>
        <v>22000</v>
      </c>
      <c r="E438" s="219">
        <v>22000</v>
      </c>
      <c r="F438" s="193">
        <v>20663.94</v>
      </c>
      <c r="G438" s="218">
        <v>0</v>
      </c>
    </row>
    <row r="439" spans="1:7" s="154" customFormat="1" ht="21.75" customHeight="1">
      <c r="A439" s="208" t="s">
        <v>1065</v>
      </c>
      <c r="B439" s="205" t="s">
        <v>726</v>
      </c>
      <c r="C439" s="206">
        <f>C438</f>
        <v>0</v>
      </c>
      <c r="D439" s="206">
        <f>D438</f>
        <v>22000</v>
      </c>
      <c r="E439" s="228">
        <f>E438</f>
        <v>22000</v>
      </c>
      <c r="F439" s="207">
        <f>F438</f>
        <v>20663.94</v>
      </c>
      <c r="G439" s="206">
        <f>G438</f>
        <v>0</v>
      </c>
    </row>
    <row r="440" spans="1:7" s="154" customFormat="1" ht="21.75" customHeight="1">
      <c r="A440" s="208" t="s">
        <v>1066</v>
      </c>
      <c r="B440" s="205" t="s">
        <v>604</v>
      </c>
      <c r="C440" s="206">
        <f>C389+C410+C425+C436+C439</f>
        <v>6268641</v>
      </c>
      <c r="D440" s="206">
        <f>D389+D410+D425+D436+D439</f>
        <v>31940</v>
      </c>
      <c r="E440" s="223">
        <f>E389+E410+E425+E436+E439</f>
        <v>6299881</v>
      </c>
      <c r="F440" s="207">
        <f>F389+F410+F425+F436+F439</f>
        <v>3734463.78</v>
      </c>
      <c r="G440" s="206">
        <f>G389+G410+G425+G436+G439</f>
        <v>4662040.298316667</v>
      </c>
    </row>
    <row r="441" spans="1:7" s="154" customFormat="1" ht="21.75" customHeight="1">
      <c r="A441" s="208" t="s">
        <v>1067</v>
      </c>
      <c r="B441" s="205" t="s">
        <v>497</v>
      </c>
      <c r="C441" s="206">
        <f>C440</f>
        <v>6268641</v>
      </c>
      <c r="D441" s="206">
        <f>D440</f>
        <v>31940</v>
      </c>
      <c r="E441" s="223">
        <f>E440</f>
        <v>6299881</v>
      </c>
      <c r="F441" s="207">
        <f>F440</f>
        <v>3734463.78</v>
      </c>
      <c r="G441" s="206">
        <f>G440</f>
        <v>4662040.298316667</v>
      </c>
    </row>
    <row r="442" spans="1:7" s="154" customFormat="1" ht="21.75" customHeight="1">
      <c r="A442" s="208" t="s">
        <v>1068</v>
      </c>
      <c r="B442" s="205" t="s">
        <v>607</v>
      </c>
      <c r="C442" s="206"/>
      <c r="D442" s="206">
        <f t="shared" si="12"/>
        <v>0</v>
      </c>
      <c r="E442" s="213"/>
      <c r="F442" s="214"/>
      <c r="G442" s="215"/>
    </row>
    <row r="443" spans="1:7" ht="21.75" customHeight="1">
      <c r="A443" s="216" t="s">
        <v>1069</v>
      </c>
      <c r="B443" s="195" t="s">
        <v>1070</v>
      </c>
      <c r="C443" s="191">
        <v>-63834</v>
      </c>
      <c r="D443" s="206">
        <f t="shared" si="12"/>
        <v>0</v>
      </c>
      <c r="E443" s="219">
        <v>-63834</v>
      </c>
      <c r="F443" s="193">
        <v>-5700.38</v>
      </c>
      <c r="G443" s="218">
        <v>-10000</v>
      </c>
    </row>
    <row r="444" spans="1:7" ht="21.75" customHeight="1">
      <c r="A444" s="216" t="s">
        <v>1071</v>
      </c>
      <c r="B444" s="195" t="s">
        <v>960</v>
      </c>
      <c r="C444" s="191">
        <v>0</v>
      </c>
      <c r="D444" s="206">
        <f t="shared" si="12"/>
        <v>-21236</v>
      </c>
      <c r="E444" s="219">
        <v>-21236</v>
      </c>
      <c r="F444" s="193">
        <v>-11288</v>
      </c>
      <c r="G444" s="218">
        <v>-74666</v>
      </c>
    </row>
    <row r="445" spans="1:7" ht="21.75" customHeight="1">
      <c r="A445" s="216" t="s">
        <v>1072</v>
      </c>
      <c r="B445" s="195" t="s">
        <v>1073</v>
      </c>
      <c r="C445" s="191">
        <v>-681</v>
      </c>
      <c r="D445" s="206">
        <f t="shared" si="12"/>
        <v>681</v>
      </c>
      <c r="E445" s="219" t="s">
        <v>540</v>
      </c>
      <c r="F445" s="193">
        <v>0</v>
      </c>
      <c r="G445" s="218">
        <v>0</v>
      </c>
    </row>
    <row r="446" spans="1:7" ht="21.75" customHeight="1">
      <c r="A446" s="216" t="s">
        <v>1074</v>
      </c>
      <c r="B446" s="195" t="s">
        <v>1075</v>
      </c>
      <c r="C446" s="191">
        <v>-15448</v>
      </c>
      <c r="D446" s="206">
        <f t="shared" si="12"/>
        <v>-6000</v>
      </c>
      <c r="E446" s="219">
        <v>-21448</v>
      </c>
      <c r="F446" s="193">
        <v>-16587.78</v>
      </c>
      <c r="G446" s="218">
        <v>-50000</v>
      </c>
    </row>
    <row r="447" spans="1:7" ht="21.75" customHeight="1">
      <c r="A447" s="216" t="s">
        <v>1076</v>
      </c>
      <c r="B447" s="195" t="s">
        <v>1077</v>
      </c>
      <c r="C447" s="191">
        <v>-551288</v>
      </c>
      <c r="D447" s="206">
        <f t="shared" si="12"/>
        <v>0</v>
      </c>
      <c r="E447" s="219">
        <v>-551288</v>
      </c>
      <c r="F447" s="193">
        <v>-278146.5</v>
      </c>
      <c r="G447" s="218">
        <v>-550000</v>
      </c>
    </row>
    <row r="448" spans="1:7" ht="21.75" customHeight="1">
      <c r="A448" s="216" t="s">
        <v>1078</v>
      </c>
      <c r="B448" s="195" t="s">
        <v>1079</v>
      </c>
      <c r="C448" s="191">
        <v>-37899</v>
      </c>
      <c r="D448" s="206">
        <f t="shared" si="12"/>
        <v>20000</v>
      </c>
      <c r="E448" s="219">
        <v>-17899</v>
      </c>
      <c r="F448" s="193">
        <v>0</v>
      </c>
      <c r="G448" s="218">
        <v>-50000</v>
      </c>
    </row>
    <row r="449" spans="1:7" ht="21.75" customHeight="1">
      <c r="A449" s="216" t="s">
        <v>1080</v>
      </c>
      <c r="B449" s="195" t="s">
        <v>1081</v>
      </c>
      <c r="C449" s="191">
        <v>-807802</v>
      </c>
      <c r="D449" s="206">
        <f t="shared" si="12"/>
        <v>0</v>
      </c>
      <c r="E449" s="219">
        <v>-807802</v>
      </c>
      <c r="F449" s="193">
        <v>-399635.38</v>
      </c>
      <c r="G449" s="218">
        <v>-890520</v>
      </c>
    </row>
    <row r="450" spans="1:7" ht="21.75" customHeight="1">
      <c r="A450" s="216" t="s">
        <v>1082</v>
      </c>
      <c r="B450" s="195" t="s">
        <v>1083</v>
      </c>
      <c r="C450" s="191">
        <v>-6691000</v>
      </c>
      <c r="D450" s="206">
        <f t="shared" si="12"/>
        <v>0</v>
      </c>
      <c r="E450" s="219">
        <v>-6691000</v>
      </c>
      <c r="F450" s="193">
        <v>-3195091.29</v>
      </c>
      <c r="G450" s="218">
        <v>0</v>
      </c>
    </row>
    <row r="451" spans="1:7" ht="21.75" customHeight="1">
      <c r="A451" s="216" t="s">
        <v>1084</v>
      </c>
      <c r="B451" s="195" t="s">
        <v>972</v>
      </c>
      <c r="C451" s="191">
        <v>-600</v>
      </c>
      <c r="D451" s="206">
        <f t="shared" si="12"/>
        <v>161</v>
      </c>
      <c r="E451" s="219" t="s">
        <v>1085</v>
      </c>
      <c r="F451" s="193">
        <v>-438.6</v>
      </c>
      <c r="G451" s="218">
        <v>-30000</v>
      </c>
    </row>
    <row r="452" spans="1:7" ht="21.75" customHeight="1">
      <c r="A452" s="216" t="s">
        <v>1086</v>
      </c>
      <c r="B452" s="195" t="s">
        <v>1087</v>
      </c>
      <c r="C452" s="191">
        <v>-43081</v>
      </c>
      <c r="D452" s="206">
        <f t="shared" si="12"/>
        <v>0</v>
      </c>
      <c r="E452" s="219">
        <v>-43081</v>
      </c>
      <c r="F452" s="193">
        <v>0</v>
      </c>
      <c r="G452" s="218">
        <v>0</v>
      </c>
    </row>
    <row r="453" spans="1:7" ht="21.75" customHeight="1">
      <c r="A453" s="216" t="s">
        <v>1088</v>
      </c>
      <c r="B453" s="195" t="s">
        <v>1089</v>
      </c>
      <c r="C453" s="191">
        <v>0</v>
      </c>
      <c r="D453" s="206">
        <f t="shared" si="12"/>
        <v>-30000</v>
      </c>
      <c r="E453" s="219">
        <v>-30000</v>
      </c>
      <c r="F453" s="193">
        <v>-12697.36</v>
      </c>
      <c r="G453" s="218">
        <v>-40000</v>
      </c>
    </row>
    <row r="454" spans="1:7" ht="21.75" customHeight="1">
      <c r="A454" s="216"/>
      <c r="B454" s="195" t="s">
        <v>611</v>
      </c>
      <c r="C454" s="191"/>
      <c r="D454" s="206"/>
      <c r="E454" s="219"/>
      <c r="F454" s="193"/>
      <c r="G454" s="218">
        <v>-2406854</v>
      </c>
    </row>
    <row r="455" spans="1:7" s="154" customFormat="1" ht="21.75" customHeight="1">
      <c r="A455" s="208" t="s">
        <v>1090</v>
      </c>
      <c r="B455" s="205" t="s">
        <v>498</v>
      </c>
      <c r="C455" s="206">
        <f>SUM(C443:C453)</f>
        <v>-8211633</v>
      </c>
      <c r="D455" s="206">
        <f>SUM(D443:D453)</f>
        <v>-36394</v>
      </c>
      <c r="E455" s="223">
        <f>SUM(E443:E453)</f>
        <v>-8247588</v>
      </c>
      <c r="F455" s="207">
        <f>SUM(F443:F453)</f>
        <v>-3919585.29</v>
      </c>
      <c r="G455" s="206">
        <f>SUM(G443:G454)</f>
        <v>-4102040</v>
      </c>
    </row>
    <row r="456" spans="1:7" s="154" customFormat="1" ht="21.75" customHeight="1">
      <c r="A456" s="208" t="s">
        <v>1091</v>
      </c>
      <c r="B456" s="205" t="s">
        <v>888</v>
      </c>
      <c r="C456" s="206">
        <f>C441+C455</f>
        <v>-1942992</v>
      </c>
      <c r="D456" s="206">
        <f>D441+D455</f>
        <v>-4454</v>
      </c>
      <c r="E456" s="223">
        <f>E441+E455</f>
        <v>-1947707</v>
      </c>
      <c r="F456" s="207">
        <f>F441+F455</f>
        <v>-185121.51000000024</v>
      </c>
      <c r="G456" s="206">
        <f>G441+G455</f>
        <v>560000.2983166669</v>
      </c>
    </row>
    <row r="457" spans="1:7" s="154" customFormat="1" ht="21.75" customHeight="1">
      <c r="A457" s="164"/>
      <c r="B457" s="152"/>
      <c r="C457" s="209"/>
      <c r="D457" s="209"/>
      <c r="E457" s="224"/>
      <c r="F457" s="211"/>
      <c r="G457" s="212"/>
    </row>
    <row r="458" spans="1:7" ht="21.75" customHeight="1">
      <c r="A458" s="164" t="s">
        <v>1092</v>
      </c>
      <c r="B458" s="152" t="s">
        <v>1093</v>
      </c>
      <c r="C458" s="225"/>
      <c r="D458" s="209"/>
      <c r="E458" s="229"/>
      <c r="F458" s="226"/>
      <c r="G458" s="227"/>
    </row>
    <row r="459" spans="1:7" s="154" customFormat="1" ht="21.75" customHeight="1">
      <c r="A459" s="208" t="s">
        <v>1094</v>
      </c>
      <c r="B459" s="205" t="s">
        <v>491</v>
      </c>
      <c r="C459" s="206"/>
      <c r="D459" s="206">
        <f t="shared" si="12"/>
        <v>0</v>
      </c>
      <c r="E459" s="213"/>
      <c r="F459" s="214"/>
      <c r="G459" s="215"/>
    </row>
    <row r="460" spans="1:7" ht="21.75" customHeight="1">
      <c r="A460" s="216" t="s">
        <v>1095</v>
      </c>
      <c r="B460" s="195" t="s">
        <v>504</v>
      </c>
      <c r="C460" s="191">
        <v>273408</v>
      </c>
      <c r="D460" s="206">
        <f t="shared" si="12"/>
        <v>-273408</v>
      </c>
      <c r="E460" s="219" t="s">
        <v>540</v>
      </c>
      <c r="F460" s="193">
        <v>0</v>
      </c>
      <c r="G460" s="218">
        <v>0</v>
      </c>
    </row>
    <row r="461" spans="1:7" ht="21.75" customHeight="1">
      <c r="A461" s="216" t="s">
        <v>1096</v>
      </c>
      <c r="B461" s="195" t="s">
        <v>271</v>
      </c>
      <c r="C461" s="191">
        <v>22783</v>
      </c>
      <c r="D461" s="206">
        <f t="shared" si="12"/>
        <v>-22783</v>
      </c>
      <c r="E461" s="219" t="s">
        <v>540</v>
      </c>
      <c r="F461" s="193">
        <v>0</v>
      </c>
      <c r="G461" s="218">
        <v>0</v>
      </c>
    </row>
    <row r="462" spans="1:7" ht="21.75" customHeight="1">
      <c r="A462" s="216" t="s">
        <v>1097</v>
      </c>
      <c r="B462" s="195" t="s">
        <v>507</v>
      </c>
      <c r="C462" s="191">
        <v>60150</v>
      </c>
      <c r="D462" s="206">
        <f t="shared" si="12"/>
        <v>-60150</v>
      </c>
      <c r="E462" s="219" t="s">
        <v>540</v>
      </c>
      <c r="F462" s="193">
        <v>0</v>
      </c>
      <c r="G462" s="218">
        <v>0</v>
      </c>
    </row>
    <row r="463" spans="1:7" ht="21.75" customHeight="1">
      <c r="A463" s="216" t="s">
        <v>1098</v>
      </c>
      <c r="B463" s="195" t="s">
        <v>509</v>
      </c>
      <c r="C463" s="191">
        <v>11872</v>
      </c>
      <c r="D463" s="206">
        <f t="shared" si="12"/>
        <v>-11872</v>
      </c>
      <c r="E463" s="219" t="s">
        <v>540</v>
      </c>
      <c r="F463" s="193">
        <v>0</v>
      </c>
      <c r="G463" s="218">
        <v>0</v>
      </c>
    </row>
    <row r="464" spans="1:7" ht="21.75" customHeight="1">
      <c r="A464" s="216" t="s">
        <v>1099</v>
      </c>
      <c r="B464" s="195" t="s">
        <v>623</v>
      </c>
      <c r="C464" s="191">
        <v>3602</v>
      </c>
      <c r="D464" s="206">
        <f t="shared" si="12"/>
        <v>-3602</v>
      </c>
      <c r="E464" s="219" t="s">
        <v>540</v>
      </c>
      <c r="F464" s="193"/>
      <c r="G464" s="218">
        <v>0</v>
      </c>
    </row>
    <row r="465" spans="1:7" ht="21.75" customHeight="1">
      <c r="A465" s="216" t="s">
        <v>1100</v>
      </c>
      <c r="B465" s="195" t="s">
        <v>511</v>
      </c>
      <c r="C465" s="191">
        <v>2734</v>
      </c>
      <c r="D465" s="206">
        <f t="shared" si="12"/>
        <v>-2734</v>
      </c>
      <c r="E465" s="219" t="s">
        <v>540</v>
      </c>
      <c r="F465" s="193">
        <v>0</v>
      </c>
      <c r="G465" s="218">
        <v>0</v>
      </c>
    </row>
    <row r="466" spans="1:7" ht="21.75" customHeight="1">
      <c r="A466" s="216" t="s">
        <v>1101</v>
      </c>
      <c r="B466" s="195" t="s">
        <v>515</v>
      </c>
      <c r="C466" s="191">
        <v>463</v>
      </c>
      <c r="D466" s="206">
        <f t="shared" si="12"/>
        <v>-463</v>
      </c>
      <c r="E466" s="219" t="s">
        <v>540</v>
      </c>
      <c r="F466" s="193">
        <v>0</v>
      </c>
      <c r="G466" s="218">
        <v>0</v>
      </c>
    </row>
    <row r="467" spans="1:7" ht="21.75" customHeight="1">
      <c r="A467" s="216" t="s">
        <v>1102</v>
      </c>
      <c r="B467" s="195" t="s">
        <v>679</v>
      </c>
      <c r="C467" s="191">
        <v>0</v>
      </c>
      <c r="D467" s="206">
        <f t="shared" si="12"/>
        <v>0</v>
      </c>
      <c r="E467" s="219" t="s">
        <v>540</v>
      </c>
      <c r="F467" s="193">
        <v>0</v>
      </c>
      <c r="G467" s="218">
        <v>0</v>
      </c>
    </row>
    <row r="468" spans="1:7" ht="21.75" customHeight="1">
      <c r="A468" s="216" t="s">
        <v>1103</v>
      </c>
      <c r="B468" s="195" t="s">
        <v>629</v>
      </c>
      <c r="C468" s="191">
        <v>59360</v>
      </c>
      <c r="D468" s="206">
        <f t="shared" si="12"/>
        <v>-59360</v>
      </c>
      <c r="E468" s="219" t="s">
        <v>540</v>
      </c>
      <c r="F468" s="193">
        <v>0</v>
      </c>
      <c r="G468" s="218">
        <v>0</v>
      </c>
    </row>
    <row r="469" spans="1:7" s="154" customFormat="1" ht="21.75" customHeight="1">
      <c r="A469" s="208" t="s">
        <v>1104</v>
      </c>
      <c r="B469" s="205" t="s">
        <v>520</v>
      </c>
      <c r="C469" s="206">
        <f>SUM(C460:C468)</f>
        <v>434372</v>
      </c>
      <c r="D469" s="206">
        <f>SUM(D460:D468)</f>
        <v>-434372</v>
      </c>
      <c r="E469" s="240">
        <f>SUM(E460:E468)</f>
        <v>0</v>
      </c>
      <c r="F469" s="241">
        <f>SUM(F460:F468)</f>
        <v>0</v>
      </c>
      <c r="G469" s="206">
        <f>SUM(G460:G468)</f>
        <v>0</v>
      </c>
    </row>
    <row r="470" spans="1:7" s="154" customFormat="1" ht="21.75" customHeight="1">
      <c r="A470" s="208" t="s">
        <v>1105</v>
      </c>
      <c r="B470" s="205" t="s">
        <v>492</v>
      </c>
      <c r="C470" s="206"/>
      <c r="D470" s="206">
        <f t="shared" si="12"/>
        <v>0</v>
      </c>
      <c r="E470" s="213"/>
      <c r="F470" s="214"/>
      <c r="G470" s="215"/>
    </row>
    <row r="471" spans="1:7" ht="21.75" customHeight="1">
      <c r="A471" s="216" t="s">
        <v>1106</v>
      </c>
      <c r="B471" s="195" t="s">
        <v>1107</v>
      </c>
      <c r="C471" s="191"/>
      <c r="D471" s="206">
        <f t="shared" si="12"/>
        <v>0</v>
      </c>
      <c r="E471" s="219"/>
      <c r="F471" s="193"/>
      <c r="G471" s="218"/>
    </row>
    <row r="472" spans="1:7" ht="21.75" customHeight="1">
      <c r="A472" s="216" t="s">
        <v>1108</v>
      </c>
      <c r="B472" s="195" t="s">
        <v>1109</v>
      </c>
      <c r="C472" s="191">
        <v>2500000</v>
      </c>
      <c r="D472" s="206">
        <f t="shared" si="12"/>
        <v>0</v>
      </c>
      <c r="E472" s="219">
        <v>2500000</v>
      </c>
      <c r="F472" s="193">
        <v>1306398.21</v>
      </c>
      <c r="G472" s="218">
        <v>2500000</v>
      </c>
    </row>
    <row r="473" spans="1:7" s="154" customFormat="1" ht="21.75" customHeight="1">
      <c r="A473" s="208" t="s">
        <v>1110</v>
      </c>
      <c r="B473" s="205" t="s">
        <v>1111</v>
      </c>
      <c r="C473" s="206">
        <f>C472</f>
        <v>2500000</v>
      </c>
      <c r="D473" s="206">
        <f>D472</f>
        <v>0</v>
      </c>
      <c r="E473" s="228">
        <f>E472</f>
        <v>2500000</v>
      </c>
      <c r="F473" s="207">
        <f>F472</f>
        <v>1306398.21</v>
      </c>
      <c r="G473" s="206">
        <f>G472</f>
        <v>2500000</v>
      </c>
    </row>
    <row r="474" spans="1:7" ht="21.75" customHeight="1">
      <c r="A474" s="216" t="s">
        <v>1112</v>
      </c>
      <c r="B474" s="195" t="s">
        <v>1113</v>
      </c>
      <c r="C474" s="191">
        <v>0</v>
      </c>
      <c r="D474" s="206">
        <f t="shared" si="12"/>
        <v>0</v>
      </c>
      <c r="E474" s="219" t="s">
        <v>540</v>
      </c>
      <c r="F474" s="193">
        <v>-1500</v>
      </c>
      <c r="G474" s="218">
        <v>5000</v>
      </c>
    </row>
    <row r="475" spans="1:7" ht="21.75" customHeight="1">
      <c r="A475" s="216" t="s">
        <v>1114</v>
      </c>
      <c r="B475" s="195" t="s">
        <v>1115</v>
      </c>
      <c r="C475" s="191">
        <v>150000</v>
      </c>
      <c r="D475" s="206">
        <f t="shared" si="12"/>
        <v>0</v>
      </c>
      <c r="E475" s="219">
        <v>150000</v>
      </c>
      <c r="F475" s="193">
        <v>0</v>
      </c>
      <c r="G475" s="218">
        <v>150000</v>
      </c>
    </row>
    <row r="476" spans="1:7" ht="21.75" customHeight="1">
      <c r="A476" s="216"/>
      <c r="B476" s="195" t="s">
        <v>1116</v>
      </c>
      <c r="C476" s="191">
        <v>0</v>
      </c>
      <c r="D476" s="206">
        <v>0</v>
      </c>
      <c r="E476" s="219">
        <v>0</v>
      </c>
      <c r="F476" s="193">
        <v>0</v>
      </c>
      <c r="G476" s="218">
        <v>825000</v>
      </c>
    </row>
    <row r="477" spans="1:7" s="154" customFormat="1" ht="21.75" customHeight="1">
      <c r="A477" s="208" t="s">
        <v>1117</v>
      </c>
      <c r="B477" s="205" t="s">
        <v>582</v>
      </c>
      <c r="C477" s="206">
        <f>SUM(C474:C476)</f>
        <v>150000</v>
      </c>
      <c r="D477" s="206">
        <f>SUM(D474:D476)</f>
        <v>0</v>
      </c>
      <c r="E477" s="206">
        <f>SUM(E474:E476)</f>
        <v>150000</v>
      </c>
      <c r="F477" s="206">
        <f>SUM(F474:F476)</f>
        <v>-1500</v>
      </c>
      <c r="G477" s="206">
        <f>SUM(G474:G476)</f>
        <v>980000</v>
      </c>
    </row>
    <row r="478" spans="1:7" s="154" customFormat="1" ht="21.75" customHeight="1">
      <c r="A478" s="208" t="s">
        <v>1118</v>
      </c>
      <c r="B478" s="205" t="s">
        <v>493</v>
      </c>
      <c r="C478" s="206"/>
      <c r="D478" s="206">
        <f t="shared" si="12"/>
        <v>0</v>
      </c>
      <c r="E478" s="213"/>
      <c r="F478" s="214"/>
      <c r="G478" s="215"/>
    </row>
    <row r="479" spans="1:7" ht="21.75" customHeight="1">
      <c r="A479" s="216" t="s">
        <v>1119</v>
      </c>
      <c r="B479" s="195" t="s">
        <v>1120</v>
      </c>
      <c r="C479" s="191">
        <v>500000</v>
      </c>
      <c r="D479" s="191">
        <f t="shared" si="12"/>
        <v>-17054</v>
      </c>
      <c r="E479" s="219">
        <v>482946</v>
      </c>
      <c r="F479" s="193">
        <v>136216.47</v>
      </c>
      <c r="G479" s="218">
        <v>200000</v>
      </c>
    </row>
    <row r="480" spans="1:7" ht="21.75" customHeight="1">
      <c r="A480" s="216" t="s">
        <v>1121</v>
      </c>
      <c r="B480" s="195" t="s">
        <v>714</v>
      </c>
      <c r="C480" s="191">
        <v>20000</v>
      </c>
      <c r="D480" s="191">
        <f t="shared" si="12"/>
        <v>0</v>
      </c>
      <c r="E480" s="219">
        <v>20000</v>
      </c>
      <c r="F480" s="193">
        <v>0</v>
      </c>
      <c r="G480" s="218">
        <v>0</v>
      </c>
    </row>
    <row r="481" spans="1:7" ht="21.75" customHeight="1">
      <c r="A481" s="216" t="s">
        <v>1122</v>
      </c>
      <c r="B481" s="195" t="s">
        <v>1123</v>
      </c>
      <c r="C481" s="191">
        <v>130000</v>
      </c>
      <c r="D481" s="191">
        <f t="shared" si="12"/>
        <v>-130000</v>
      </c>
      <c r="E481" s="219" t="s">
        <v>540</v>
      </c>
      <c r="F481" s="193">
        <v>0</v>
      </c>
      <c r="G481" s="218">
        <v>0</v>
      </c>
    </row>
    <row r="482" spans="1:7" ht="21.75" customHeight="1">
      <c r="A482" s="216" t="s">
        <v>1124</v>
      </c>
      <c r="B482" s="195" t="s">
        <v>1125</v>
      </c>
      <c r="C482" s="191">
        <v>50000</v>
      </c>
      <c r="D482" s="206">
        <f t="shared" si="12"/>
        <v>0</v>
      </c>
      <c r="E482" s="219">
        <v>50000</v>
      </c>
      <c r="F482" s="193">
        <v>0</v>
      </c>
      <c r="G482" s="218">
        <v>50000</v>
      </c>
    </row>
    <row r="483" spans="1:7" s="154" customFormat="1" ht="21.75" customHeight="1">
      <c r="A483" s="208" t="s">
        <v>1126</v>
      </c>
      <c r="B483" s="205" t="s">
        <v>589</v>
      </c>
      <c r="C483" s="206">
        <f>SUM(C479:C482)</f>
        <v>700000</v>
      </c>
      <c r="D483" s="206">
        <f>SUM(D479:D482)</f>
        <v>-147054</v>
      </c>
      <c r="E483" s="223">
        <f>SUM(E479:E482)</f>
        <v>552946</v>
      </c>
      <c r="F483" s="207">
        <f>SUM(F479:F482)</f>
        <v>136216.47</v>
      </c>
      <c r="G483" s="206">
        <f>SUM(G479:G482)</f>
        <v>250000</v>
      </c>
    </row>
    <row r="484" spans="1:7" s="154" customFormat="1" ht="21.75" customHeight="1">
      <c r="A484" s="208" t="s">
        <v>1127</v>
      </c>
      <c r="B484" s="205" t="s">
        <v>494</v>
      </c>
      <c r="C484" s="206"/>
      <c r="D484" s="206">
        <f t="shared" si="12"/>
        <v>0</v>
      </c>
      <c r="E484" s="213"/>
      <c r="F484" s="214"/>
      <c r="G484" s="215"/>
    </row>
    <row r="485" spans="1:7" ht="21.75" customHeight="1">
      <c r="A485" s="216" t="s">
        <v>1128</v>
      </c>
      <c r="B485" s="195" t="s">
        <v>1129</v>
      </c>
      <c r="C485" s="191">
        <v>378000</v>
      </c>
      <c r="D485" s="206">
        <f t="shared" si="12"/>
        <v>0</v>
      </c>
      <c r="E485" s="219">
        <v>378000</v>
      </c>
      <c r="F485" s="193">
        <v>0</v>
      </c>
      <c r="G485" s="218"/>
    </row>
    <row r="486" spans="1:7" ht="21.75" customHeight="1">
      <c r="A486" s="216" t="s">
        <v>1130</v>
      </c>
      <c r="B486" s="195" t="s">
        <v>1131</v>
      </c>
      <c r="C486" s="191">
        <v>175000</v>
      </c>
      <c r="D486" s="206">
        <f t="shared" si="12"/>
        <v>0</v>
      </c>
      <c r="E486" s="219">
        <v>175000</v>
      </c>
      <c r="F486" s="193">
        <v>0</v>
      </c>
      <c r="G486" s="218"/>
    </row>
    <row r="487" spans="1:7" ht="21.75" customHeight="1">
      <c r="A487" s="216" t="s">
        <v>1132</v>
      </c>
      <c r="B487" s="195" t="s">
        <v>1133</v>
      </c>
      <c r="C487" s="191">
        <v>450000</v>
      </c>
      <c r="D487" s="206">
        <f t="shared" si="12"/>
        <v>-450000</v>
      </c>
      <c r="E487" s="219" t="s">
        <v>540</v>
      </c>
      <c r="F487" s="193">
        <v>0</v>
      </c>
      <c r="G487" s="218"/>
    </row>
    <row r="488" spans="1:7" ht="21.75" customHeight="1">
      <c r="A488" s="216" t="s">
        <v>1134</v>
      </c>
      <c r="B488" s="195" t="s">
        <v>1135</v>
      </c>
      <c r="C488" s="191">
        <v>450000</v>
      </c>
      <c r="D488" s="206">
        <f t="shared" si="12"/>
        <v>0</v>
      </c>
      <c r="E488" s="219">
        <v>450000</v>
      </c>
      <c r="F488" s="193">
        <v>0</v>
      </c>
      <c r="G488" s="218"/>
    </row>
    <row r="489" spans="1:7" ht="21.75" customHeight="1">
      <c r="A489" s="216" t="s">
        <v>1136</v>
      </c>
      <c r="B489" s="195" t="s">
        <v>1137</v>
      </c>
      <c r="C489" s="191">
        <v>0</v>
      </c>
      <c r="D489" s="206">
        <f t="shared" si="12"/>
        <v>0</v>
      </c>
      <c r="E489" s="219" t="s">
        <v>540</v>
      </c>
      <c r="F489" s="193">
        <v>0</v>
      </c>
      <c r="G489" s="218"/>
    </row>
    <row r="490" spans="1:7" s="154" customFormat="1" ht="21.75" customHeight="1">
      <c r="A490" s="208" t="s">
        <v>1138</v>
      </c>
      <c r="B490" s="205" t="s">
        <v>597</v>
      </c>
      <c r="C490" s="206">
        <f>SUM(C485:C489)</f>
        <v>1453000</v>
      </c>
      <c r="D490" s="206">
        <f>SUM(D485:D489)</f>
        <v>-450000</v>
      </c>
      <c r="E490" s="240">
        <f>SUM(E485:E489)</f>
        <v>1003000</v>
      </c>
      <c r="F490" s="241">
        <f>SUM(F485:F489)</f>
        <v>0</v>
      </c>
      <c r="G490" s="206">
        <f>SUM(G485:G489)</f>
        <v>0</v>
      </c>
    </row>
    <row r="491" spans="1:7" s="154" customFormat="1" ht="21.75" customHeight="1">
      <c r="A491" s="208" t="s">
        <v>1139</v>
      </c>
      <c r="B491" s="205" t="s">
        <v>604</v>
      </c>
      <c r="C491" s="206">
        <f>C469+C477+C483+C490</f>
        <v>2737372</v>
      </c>
      <c r="D491" s="206">
        <f>D469+D477+D483+D490</f>
        <v>-1031426</v>
      </c>
      <c r="E491" s="240">
        <f>E469+E477+E483+E490</f>
        <v>1705946</v>
      </c>
      <c r="F491" s="241">
        <f>F469+F477+F483+F490</f>
        <v>134716.47</v>
      </c>
      <c r="G491" s="206">
        <f>G469+G477+G483+G490</f>
        <v>1230000</v>
      </c>
    </row>
    <row r="492" spans="1:7" s="154" customFormat="1" ht="21.75" customHeight="1">
      <c r="A492" s="208" t="s">
        <v>1140</v>
      </c>
      <c r="B492" s="205" t="s">
        <v>497</v>
      </c>
      <c r="C492" s="206">
        <f>C473+C491</f>
        <v>5237372</v>
      </c>
      <c r="D492" s="206">
        <f>D473+D491</f>
        <v>-1031426</v>
      </c>
      <c r="E492" s="240">
        <f>E473+E491</f>
        <v>4205946</v>
      </c>
      <c r="F492" s="241">
        <f>F473+F491</f>
        <v>1441114.68</v>
      </c>
      <c r="G492" s="206">
        <f>G473+G491</f>
        <v>3730000</v>
      </c>
    </row>
    <row r="493" spans="1:7" s="154" customFormat="1" ht="21.75" customHeight="1">
      <c r="A493" s="208" t="s">
        <v>1141</v>
      </c>
      <c r="B493" s="205" t="s">
        <v>607</v>
      </c>
      <c r="C493" s="206"/>
      <c r="D493" s="206">
        <f t="shared" si="12"/>
        <v>0</v>
      </c>
      <c r="E493" s="213"/>
      <c r="F493" s="214"/>
      <c r="G493" s="215"/>
    </row>
    <row r="494" spans="1:7" ht="21.75" customHeight="1">
      <c r="A494" s="216" t="s">
        <v>1142</v>
      </c>
      <c r="B494" s="195" t="s">
        <v>1143</v>
      </c>
      <c r="C494" s="191">
        <v>-665583</v>
      </c>
      <c r="D494" s="191">
        <f t="shared" si="12"/>
        <v>299645</v>
      </c>
      <c r="E494" s="219">
        <v>-365938</v>
      </c>
      <c r="F494" s="193">
        <v>-54130.37</v>
      </c>
      <c r="G494" s="218">
        <v>-643920</v>
      </c>
    </row>
    <row r="495" spans="1:7" ht="21.75" customHeight="1">
      <c r="A495" s="216" t="s">
        <v>1144</v>
      </c>
      <c r="B495" s="195" t="s">
        <v>1145</v>
      </c>
      <c r="C495" s="191">
        <v>-2500000</v>
      </c>
      <c r="D495" s="206">
        <f t="shared" si="12"/>
        <v>0</v>
      </c>
      <c r="E495" s="219">
        <v>-2500000</v>
      </c>
      <c r="F495" s="193">
        <v>-1829092.59</v>
      </c>
      <c r="G495" s="218">
        <v>-2500000</v>
      </c>
    </row>
    <row r="496" spans="1:7" ht="21.75" customHeight="1">
      <c r="A496" s="216" t="s">
        <v>1146</v>
      </c>
      <c r="B496" s="195" t="s">
        <v>1113</v>
      </c>
      <c r="C496" s="191">
        <v>-181518</v>
      </c>
      <c r="D496" s="206">
        <f t="shared" si="12"/>
        <v>0</v>
      </c>
      <c r="E496" s="219">
        <v>-181518</v>
      </c>
      <c r="F496" s="193">
        <v>-17826.86</v>
      </c>
      <c r="G496" s="218">
        <v>-798100</v>
      </c>
    </row>
    <row r="497" spans="1:7" ht="21.75" customHeight="1">
      <c r="A497" s="216" t="s">
        <v>1147</v>
      </c>
      <c r="B497" s="195" t="s">
        <v>1148</v>
      </c>
      <c r="C497" s="191">
        <v>-13591</v>
      </c>
      <c r="D497" s="206">
        <f t="shared" si="12"/>
        <v>0</v>
      </c>
      <c r="E497" s="219">
        <v>-13591</v>
      </c>
      <c r="F497" s="193">
        <v>-5341.62</v>
      </c>
      <c r="G497" s="218">
        <v>-579100</v>
      </c>
    </row>
    <row r="498" spans="1:7" ht="21.75" customHeight="1">
      <c r="A498" s="216" t="s">
        <v>1149</v>
      </c>
      <c r="B498" s="195" t="s">
        <v>1150</v>
      </c>
      <c r="C498" s="191">
        <v>-135910</v>
      </c>
      <c r="D498" s="206">
        <f t="shared" si="12"/>
        <v>0</v>
      </c>
      <c r="E498" s="219">
        <v>-135910</v>
      </c>
      <c r="F498" s="193">
        <v>-60136.47</v>
      </c>
      <c r="G498" s="218">
        <v>-254397</v>
      </c>
    </row>
    <row r="499" spans="1:7" ht="21.75" customHeight="1">
      <c r="A499" s="216"/>
      <c r="B499" s="195" t="s">
        <v>1151</v>
      </c>
      <c r="C499" s="191">
        <v>0</v>
      </c>
      <c r="D499" s="206">
        <v>0</v>
      </c>
      <c r="E499" s="242">
        <v>0</v>
      </c>
      <c r="F499" s="243">
        <v>0</v>
      </c>
      <c r="G499" s="218">
        <v>-825000</v>
      </c>
    </row>
    <row r="500" spans="1:7" ht="21.75" customHeight="1">
      <c r="A500" s="216"/>
      <c r="B500" s="195" t="s">
        <v>836</v>
      </c>
      <c r="C500" s="191"/>
      <c r="D500" s="206"/>
      <c r="E500" s="242"/>
      <c r="F500" s="243"/>
      <c r="G500" s="218">
        <v>-659870</v>
      </c>
    </row>
    <row r="501" spans="1:7" s="154" customFormat="1" ht="21.75" customHeight="1">
      <c r="A501" s="208" t="s">
        <v>1152</v>
      </c>
      <c r="B501" s="205" t="s">
        <v>758</v>
      </c>
      <c r="C501" s="206">
        <f>C494+C496+C497+C498</f>
        <v>-996602</v>
      </c>
      <c r="D501" s="206">
        <f>D494+D496+D497+D498</f>
        <v>299645</v>
      </c>
      <c r="E501" s="240">
        <f>E494+E496+E497+E498</f>
        <v>-696957</v>
      </c>
      <c r="F501" s="241">
        <f>F494+F496+F497+F498</f>
        <v>-137435.32</v>
      </c>
      <c r="G501" s="206">
        <f>G494+G496+G497+G498+G499</f>
        <v>-3100517</v>
      </c>
    </row>
    <row r="502" spans="1:7" s="154" customFormat="1" ht="21.75" customHeight="1">
      <c r="A502" s="208" t="s">
        <v>1153</v>
      </c>
      <c r="B502" s="205" t="s">
        <v>498</v>
      </c>
      <c r="C502" s="206">
        <f>C495+C501</f>
        <v>-3496602</v>
      </c>
      <c r="D502" s="206">
        <f>D495+D501</f>
        <v>299645</v>
      </c>
      <c r="E502" s="240">
        <f>E495+E501</f>
        <v>-3196957</v>
      </c>
      <c r="F502" s="241">
        <f>F495+F501</f>
        <v>-1966527.9100000001</v>
      </c>
      <c r="G502" s="206">
        <f>G495+G500+G501</f>
        <v>-6260387</v>
      </c>
    </row>
    <row r="503" spans="1:7" s="154" customFormat="1" ht="21.75" customHeight="1">
      <c r="A503" s="208" t="s">
        <v>1154</v>
      </c>
      <c r="B503" s="205" t="s">
        <v>888</v>
      </c>
      <c r="C503" s="206">
        <f>C492+C502</f>
        <v>1740770</v>
      </c>
      <c r="D503" s="206">
        <f>D492+D502</f>
        <v>-731781</v>
      </c>
      <c r="E503" s="240">
        <f>E492+E502</f>
        <v>1008989</v>
      </c>
      <c r="F503" s="241">
        <f>F492+F502</f>
        <v>-525413.2300000002</v>
      </c>
      <c r="G503" s="206">
        <f>G492+G502</f>
        <v>-2530387</v>
      </c>
    </row>
    <row r="504" spans="1:7" ht="21.75" customHeight="1">
      <c r="A504" s="194"/>
      <c r="C504" s="245"/>
      <c r="D504" s="246">
        <f aca="true" t="shared" si="13" ref="D504:D533">E504-C504</f>
        <v>0</v>
      </c>
      <c r="E504" s="229"/>
      <c r="F504" s="226"/>
      <c r="G504" s="227"/>
    </row>
    <row r="505" spans="1:7" ht="21.75" customHeight="1">
      <c r="A505" s="164" t="s">
        <v>1155</v>
      </c>
      <c r="B505" s="152" t="s">
        <v>1156</v>
      </c>
      <c r="C505" s="247"/>
      <c r="D505" s="248">
        <f t="shared" si="13"/>
        <v>0</v>
      </c>
      <c r="E505" s="229"/>
      <c r="F505" s="226"/>
      <c r="G505" s="227"/>
    </row>
    <row r="506" spans="1:7" s="154" customFormat="1" ht="21.75" customHeight="1">
      <c r="A506" s="208" t="s">
        <v>1157</v>
      </c>
      <c r="B506" s="205" t="s">
        <v>491</v>
      </c>
      <c r="C506" s="206"/>
      <c r="D506" s="206">
        <f t="shared" si="13"/>
        <v>0</v>
      </c>
      <c r="E506" s="213"/>
      <c r="F506" s="214"/>
      <c r="G506" s="215"/>
    </row>
    <row r="507" spans="1:7" ht="21.75" customHeight="1">
      <c r="A507" s="216" t="s">
        <v>1158</v>
      </c>
      <c r="B507" s="195" t="s">
        <v>504</v>
      </c>
      <c r="C507" s="191">
        <v>500192</v>
      </c>
      <c r="D507" s="191">
        <f t="shared" si="13"/>
        <v>-397221</v>
      </c>
      <c r="E507" s="219">
        <v>102971</v>
      </c>
      <c r="F507" s="193">
        <v>102970.2</v>
      </c>
      <c r="G507" s="218">
        <v>0</v>
      </c>
    </row>
    <row r="508" spans="1:7" ht="21.75" customHeight="1">
      <c r="A508" s="216" t="s">
        <v>1159</v>
      </c>
      <c r="B508" s="195" t="s">
        <v>271</v>
      </c>
      <c r="C508" s="191">
        <v>41683</v>
      </c>
      <c r="D508" s="191">
        <f t="shared" si="13"/>
        <v>-33553</v>
      </c>
      <c r="E508" s="219">
        <v>8130</v>
      </c>
      <c r="F508" s="193">
        <v>8129.48</v>
      </c>
      <c r="G508" s="218">
        <v>0</v>
      </c>
    </row>
    <row r="509" spans="1:7" ht="21.75" customHeight="1">
      <c r="A509" s="216" t="s">
        <v>1160</v>
      </c>
      <c r="B509" s="195" t="s">
        <v>507</v>
      </c>
      <c r="C509" s="191">
        <v>110041</v>
      </c>
      <c r="D509" s="191">
        <f t="shared" si="13"/>
        <v>-89064</v>
      </c>
      <c r="E509" s="219">
        <v>20977</v>
      </c>
      <c r="F509" s="193">
        <v>20976.56</v>
      </c>
      <c r="G509" s="218">
        <v>0</v>
      </c>
    </row>
    <row r="510" spans="1:7" ht="21.75" customHeight="1">
      <c r="A510" s="216" t="s">
        <v>1161</v>
      </c>
      <c r="B510" s="195" t="s">
        <v>509</v>
      </c>
      <c r="C510" s="191">
        <v>5342</v>
      </c>
      <c r="D510" s="191">
        <f t="shared" si="13"/>
        <v>-5342</v>
      </c>
      <c r="E510" s="219" t="s">
        <v>540</v>
      </c>
      <c r="F510" s="193">
        <v>0</v>
      </c>
      <c r="G510" s="218">
        <v>0</v>
      </c>
    </row>
    <row r="511" spans="1:7" ht="21.75" customHeight="1">
      <c r="A511" s="216" t="s">
        <v>1162</v>
      </c>
      <c r="B511" s="195" t="s">
        <v>623</v>
      </c>
      <c r="C511" s="191">
        <v>3602</v>
      </c>
      <c r="D511" s="191">
        <f t="shared" si="13"/>
        <v>-3602</v>
      </c>
      <c r="E511" s="219" t="s">
        <v>540</v>
      </c>
      <c r="F511" s="193">
        <v>0</v>
      </c>
      <c r="G511" s="218">
        <v>0</v>
      </c>
    </row>
    <row r="512" spans="1:7" ht="21.75" customHeight="1">
      <c r="A512" s="216" t="s">
        <v>1163</v>
      </c>
      <c r="B512" s="195" t="s">
        <v>511</v>
      </c>
      <c r="C512" s="191">
        <v>5002</v>
      </c>
      <c r="D512" s="191">
        <f t="shared" si="13"/>
        <v>-3799</v>
      </c>
      <c r="E512" s="219">
        <v>1203</v>
      </c>
      <c r="F512" s="193">
        <v>1202.71</v>
      </c>
      <c r="G512" s="218">
        <v>0</v>
      </c>
    </row>
    <row r="513" spans="1:7" ht="21.75" customHeight="1">
      <c r="A513" s="216" t="s">
        <v>1164</v>
      </c>
      <c r="B513" s="195" t="s">
        <v>515</v>
      </c>
      <c r="C513" s="191">
        <v>849</v>
      </c>
      <c r="D513" s="191">
        <f t="shared" si="13"/>
        <v>-772</v>
      </c>
      <c r="E513" s="219" t="s">
        <v>849</v>
      </c>
      <c r="F513" s="193">
        <v>76.8</v>
      </c>
      <c r="G513" s="218">
        <v>0</v>
      </c>
    </row>
    <row r="514" spans="1:7" ht="21.75" customHeight="1">
      <c r="A514" s="216" t="s">
        <v>1165</v>
      </c>
      <c r="B514" s="195" t="s">
        <v>679</v>
      </c>
      <c r="C514" s="191">
        <v>0</v>
      </c>
      <c r="D514" s="191">
        <f t="shared" si="13"/>
        <v>6000</v>
      </c>
      <c r="E514" s="219">
        <v>6000</v>
      </c>
      <c r="F514" s="193">
        <v>9173.5</v>
      </c>
      <c r="G514" s="218">
        <v>0</v>
      </c>
    </row>
    <row r="515" spans="1:7" ht="21.75" customHeight="1">
      <c r="A515" s="216" t="s">
        <v>1166</v>
      </c>
      <c r="B515" s="195" t="s">
        <v>629</v>
      </c>
      <c r="C515" s="191">
        <v>59360</v>
      </c>
      <c r="D515" s="191">
        <f t="shared" si="13"/>
        <v>-59360</v>
      </c>
      <c r="E515" s="219" t="s">
        <v>540</v>
      </c>
      <c r="F515" s="193">
        <v>0</v>
      </c>
      <c r="G515" s="218">
        <v>0</v>
      </c>
    </row>
    <row r="516" spans="1:7" s="154" customFormat="1" ht="21.75" customHeight="1">
      <c r="A516" s="208" t="s">
        <v>1167</v>
      </c>
      <c r="B516" s="205" t="s">
        <v>520</v>
      </c>
      <c r="C516" s="206">
        <f>SUM(C507:C515)</f>
        <v>726071</v>
      </c>
      <c r="D516" s="206">
        <f>SUM(D507:D515)</f>
        <v>-586713</v>
      </c>
      <c r="E516" s="240">
        <f>SUM(E507:E515)</f>
        <v>139281</v>
      </c>
      <c r="F516" s="241">
        <f>SUM(F507:F515)</f>
        <v>142529.24999999997</v>
      </c>
      <c r="G516" s="206">
        <f>SUM(G507:G515)</f>
        <v>0</v>
      </c>
    </row>
    <row r="517" spans="1:7" ht="21.75" customHeight="1">
      <c r="A517" s="208" t="s">
        <v>1168</v>
      </c>
      <c r="B517" s="205" t="s">
        <v>492</v>
      </c>
      <c r="C517" s="191"/>
      <c r="D517" s="206">
        <f t="shared" si="13"/>
        <v>0</v>
      </c>
      <c r="E517" s="219"/>
      <c r="F517" s="193"/>
      <c r="G517" s="218"/>
    </row>
    <row r="518" spans="1:7" ht="21.75" customHeight="1">
      <c r="A518" s="216" t="s">
        <v>1169</v>
      </c>
      <c r="B518" s="195" t="s">
        <v>1170</v>
      </c>
      <c r="C518" s="191">
        <v>5000</v>
      </c>
      <c r="D518" s="206">
        <f t="shared" si="13"/>
        <v>0</v>
      </c>
      <c r="E518" s="219">
        <v>5000</v>
      </c>
      <c r="F518" s="193">
        <v>0</v>
      </c>
      <c r="G518" s="218">
        <v>0</v>
      </c>
    </row>
    <row r="519" spans="1:7" ht="21.75" customHeight="1">
      <c r="A519" s="216" t="s">
        <v>1171</v>
      </c>
      <c r="B519" s="195" t="s">
        <v>539</v>
      </c>
      <c r="C519" s="191">
        <v>0</v>
      </c>
      <c r="D519" s="191">
        <f t="shared" si="13"/>
        <v>20000</v>
      </c>
      <c r="E519" s="219">
        <v>20000</v>
      </c>
      <c r="F519" s="193">
        <v>20367.12</v>
      </c>
      <c r="G519" s="218">
        <v>0</v>
      </c>
    </row>
    <row r="520" spans="1:7" ht="21.75" customHeight="1">
      <c r="A520" s="216" t="s">
        <v>1172</v>
      </c>
      <c r="B520" s="195" t="s">
        <v>1173</v>
      </c>
      <c r="C520" s="191">
        <v>150000</v>
      </c>
      <c r="D520" s="191">
        <f t="shared" si="13"/>
        <v>-36639</v>
      </c>
      <c r="E520" s="219">
        <v>113361</v>
      </c>
      <c r="F520" s="193">
        <v>24572.62</v>
      </c>
      <c r="G520" s="218">
        <v>100000</v>
      </c>
    </row>
    <row r="521" spans="1:7" ht="21.75" customHeight="1">
      <c r="A521" s="216"/>
      <c r="B521" s="195" t="s">
        <v>1151</v>
      </c>
      <c r="C521" s="191">
        <v>0</v>
      </c>
      <c r="D521" s="191">
        <v>0</v>
      </c>
      <c r="E521" s="242">
        <v>0</v>
      </c>
      <c r="F521" s="243">
        <v>0</v>
      </c>
      <c r="G521" s="218">
        <v>450000</v>
      </c>
    </row>
    <row r="522" spans="1:7" s="154" customFormat="1" ht="21.75" customHeight="1">
      <c r="A522" s="208" t="s">
        <v>1174</v>
      </c>
      <c r="B522" s="205" t="s">
        <v>582</v>
      </c>
      <c r="C522" s="206">
        <f>SUM(C518:C521)</f>
        <v>155000</v>
      </c>
      <c r="D522" s="206">
        <f>SUM(D518:D520)</f>
        <v>-16639</v>
      </c>
      <c r="E522" s="240">
        <f>SUM(E518:E521)</f>
        <v>138361</v>
      </c>
      <c r="F522" s="241">
        <f>SUM(F518:F521)</f>
        <v>44939.74</v>
      </c>
      <c r="G522" s="206">
        <f>SUM(G518:G521)</f>
        <v>550000</v>
      </c>
    </row>
    <row r="523" spans="1:7" ht="21.75" customHeight="1">
      <c r="A523" s="208" t="s">
        <v>1175</v>
      </c>
      <c r="B523" s="205" t="s">
        <v>493</v>
      </c>
      <c r="C523" s="191"/>
      <c r="D523" s="206">
        <f t="shared" si="13"/>
        <v>0</v>
      </c>
      <c r="E523" s="219"/>
      <c r="F523" s="193"/>
      <c r="G523" s="218"/>
    </row>
    <row r="524" spans="1:7" ht="21.75" customHeight="1">
      <c r="A524" s="216" t="s">
        <v>1176</v>
      </c>
      <c r="B524" s="195" t="s">
        <v>1177</v>
      </c>
      <c r="C524" s="191">
        <v>100000</v>
      </c>
      <c r="D524" s="191">
        <f t="shared" si="13"/>
        <v>-50010</v>
      </c>
      <c r="E524" s="219">
        <v>49990</v>
      </c>
      <c r="F524" s="193">
        <v>0</v>
      </c>
      <c r="G524" s="218"/>
    </row>
    <row r="525" spans="1:7" ht="21.75" customHeight="1">
      <c r="A525" s="216" t="s">
        <v>1178</v>
      </c>
      <c r="B525" s="195" t="s">
        <v>1179</v>
      </c>
      <c r="C525" s="191">
        <v>450000</v>
      </c>
      <c r="D525" s="191">
        <f t="shared" si="13"/>
        <v>-310000</v>
      </c>
      <c r="E525" s="219">
        <v>140000</v>
      </c>
      <c r="F525" s="193">
        <v>68204.07</v>
      </c>
      <c r="G525" s="218">
        <v>200000</v>
      </c>
    </row>
    <row r="526" spans="1:7" s="154" customFormat="1" ht="21.75" customHeight="1">
      <c r="A526" s="208" t="s">
        <v>1180</v>
      </c>
      <c r="B526" s="205" t="s">
        <v>589</v>
      </c>
      <c r="C526" s="206">
        <f>SUM(C524:C525)</f>
        <v>550000</v>
      </c>
      <c r="D526" s="206">
        <f>SUM(D524:D525)</f>
        <v>-360010</v>
      </c>
      <c r="E526" s="240">
        <f>SUM(E524:E525)</f>
        <v>189990</v>
      </c>
      <c r="F526" s="241">
        <f>SUM(F524:F525)</f>
        <v>68204.07</v>
      </c>
      <c r="G526" s="206">
        <f>SUM(G524:G525)</f>
        <v>200000</v>
      </c>
    </row>
    <row r="527" spans="1:7" ht="21.75" customHeight="1">
      <c r="A527" s="208" t="s">
        <v>1181</v>
      </c>
      <c r="B527" s="205" t="s">
        <v>494</v>
      </c>
      <c r="C527" s="191"/>
      <c r="D527" s="191"/>
      <c r="E527" s="219"/>
      <c r="F527" s="193"/>
      <c r="G527" s="218"/>
    </row>
    <row r="528" spans="1:7" ht="21.75" customHeight="1">
      <c r="A528" s="216" t="s">
        <v>1182</v>
      </c>
      <c r="B528" s="195" t="s">
        <v>1183</v>
      </c>
      <c r="C528" s="191">
        <v>450000</v>
      </c>
      <c r="D528" s="191">
        <f t="shared" si="13"/>
        <v>-450000</v>
      </c>
      <c r="E528" s="219" t="s">
        <v>540</v>
      </c>
      <c r="F528" s="193">
        <v>0</v>
      </c>
      <c r="G528" s="218"/>
    </row>
    <row r="529" spans="1:7" ht="21.75" customHeight="1">
      <c r="A529" s="208" t="s">
        <v>1184</v>
      </c>
      <c r="B529" s="205" t="s">
        <v>597</v>
      </c>
      <c r="C529" s="206">
        <f>C528</f>
        <v>450000</v>
      </c>
      <c r="D529" s="206">
        <f>D528</f>
        <v>-450000</v>
      </c>
      <c r="E529" s="249" t="str">
        <f>E528</f>
        <v>0</v>
      </c>
      <c r="F529" s="241">
        <f>F528</f>
        <v>0</v>
      </c>
      <c r="G529" s="206">
        <f>G528</f>
        <v>0</v>
      </c>
    </row>
    <row r="530" spans="1:7" s="154" customFormat="1" ht="21.75" customHeight="1">
      <c r="A530" s="208" t="s">
        <v>1185</v>
      </c>
      <c r="B530" s="205" t="s">
        <v>604</v>
      </c>
      <c r="C530" s="206">
        <f>C516+C522+C526+C529</f>
        <v>1881071</v>
      </c>
      <c r="D530" s="206">
        <f>D516+D522+D526+D529</f>
        <v>-1413362</v>
      </c>
      <c r="E530" s="240">
        <f>E516+E522+E526+E529</f>
        <v>467632</v>
      </c>
      <c r="F530" s="241">
        <f>F516+F522+F526+F529</f>
        <v>255673.05999999997</v>
      </c>
      <c r="G530" s="206">
        <f>G516+G522+G526+G529</f>
        <v>750000</v>
      </c>
    </row>
    <row r="531" spans="1:7" s="154" customFormat="1" ht="21.75" customHeight="1">
      <c r="A531" s="208" t="s">
        <v>1186</v>
      </c>
      <c r="B531" s="205" t="s">
        <v>497</v>
      </c>
      <c r="C531" s="206">
        <f>C530</f>
        <v>1881071</v>
      </c>
      <c r="D531" s="206">
        <f>D530</f>
        <v>-1413362</v>
      </c>
      <c r="E531" s="240">
        <f>E530</f>
        <v>467632</v>
      </c>
      <c r="F531" s="241">
        <f>F530</f>
        <v>255673.05999999997</v>
      </c>
      <c r="G531" s="206">
        <f>G530</f>
        <v>750000</v>
      </c>
    </row>
    <row r="532" spans="1:7" s="154" customFormat="1" ht="21.75" customHeight="1">
      <c r="A532" s="208" t="s">
        <v>1187</v>
      </c>
      <c r="B532" s="205" t="s">
        <v>607</v>
      </c>
      <c r="C532" s="206"/>
      <c r="D532" s="206">
        <f t="shared" si="13"/>
        <v>0</v>
      </c>
      <c r="E532" s="213"/>
      <c r="F532" s="214"/>
      <c r="G532" s="215"/>
    </row>
    <row r="533" spans="1:7" ht="21.75" customHeight="1">
      <c r="A533" s="216" t="s">
        <v>1188</v>
      </c>
      <c r="B533" s="195" t="s">
        <v>1143</v>
      </c>
      <c r="C533" s="191">
        <v>-81669</v>
      </c>
      <c r="D533" s="206">
        <f t="shared" si="13"/>
        <v>0</v>
      </c>
      <c r="E533" s="219">
        <v>-81669</v>
      </c>
      <c r="F533" s="193">
        <v>-30605.25</v>
      </c>
      <c r="G533" s="218">
        <v>-90000</v>
      </c>
    </row>
    <row r="534" spans="1:7" ht="21.75" customHeight="1">
      <c r="A534" s="216" t="s">
        <v>1189</v>
      </c>
      <c r="B534" s="195" t="s">
        <v>1113</v>
      </c>
      <c r="C534" s="191">
        <v>-48477</v>
      </c>
      <c r="D534" s="206">
        <f>E534-C534</f>
        <v>0</v>
      </c>
      <c r="E534" s="219">
        <v>-48477</v>
      </c>
      <c r="F534" s="193">
        <v>-9255.59</v>
      </c>
      <c r="G534" s="218">
        <v>-30000</v>
      </c>
    </row>
    <row r="535" spans="1:7" ht="21.75" customHeight="1">
      <c r="A535" s="216" t="s">
        <v>1190</v>
      </c>
      <c r="B535" s="195" t="s">
        <v>1191</v>
      </c>
      <c r="C535" s="191">
        <v>-1455</v>
      </c>
      <c r="D535" s="206">
        <f>E535-C535</f>
        <v>0</v>
      </c>
      <c r="E535" s="219">
        <v>-1455</v>
      </c>
      <c r="F535" s="193">
        <v>-176</v>
      </c>
      <c r="G535" s="218">
        <v>-11500</v>
      </c>
    </row>
    <row r="536" spans="1:7" ht="21.75" customHeight="1">
      <c r="A536" s="216" t="s">
        <v>1192</v>
      </c>
      <c r="B536" s="195" t="s">
        <v>1148</v>
      </c>
      <c r="C536" s="191">
        <v>-7917</v>
      </c>
      <c r="D536" s="191">
        <f>E536-C536</f>
        <v>-5000</v>
      </c>
      <c r="E536" s="219">
        <v>-12917</v>
      </c>
      <c r="F536" s="193">
        <v>-6714.53</v>
      </c>
      <c r="G536" s="218">
        <v>-20000</v>
      </c>
    </row>
    <row r="537" spans="1:7" ht="21.75" customHeight="1">
      <c r="A537" s="216" t="s">
        <v>1193</v>
      </c>
      <c r="B537" s="195" t="s">
        <v>1194</v>
      </c>
      <c r="C537" s="191">
        <v>-1023868</v>
      </c>
      <c r="D537" s="191">
        <f>E537-C537</f>
        <v>0</v>
      </c>
      <c r="E537" s="219">
        <v>-1023868</v>
      </c>
      <c r="F537" s="193">
        <v>-405095.8</v>
      </c>
      <c r="G537" s="218">
        <v>-1085300</v>
      </c>
    </row>
    <row r="538" spans="1:7" ht="21.75" customHeight="1">
      <c r="A538" s="216"/>
      <c r="B538" s="195" t="s">
        <v>1151</v>
      </c>
      <c r="C538" s="191">
        <v>0</v>
      </c>
      <c r="D538" s="191">
        <v>0</v>
      </c>
      <c r="E538" s="242">
        <v>0</v>
      </c>
      <c r="F538" s="243">
        <v>0</v>
      </c>
      <c r="G538" s="218">
        <v>-450000</v>
      </c>
    </row>
    <row r="539" spans="1:7" ht="21.75" customHeight="1">
      <c r="A539" s="216"/>
      <c r="B539" s="195" t="s">
        <v>836</v>
      </c>
      <c r="C539" s="191"/>
      <c r="D539" s="191"/>
      <c r="E539" s="242"/>
      <c r="F539" s="243"/>
      <c r="G539" s="218">
        <v>-1469921</v>
      </c>
    </row>
    <row r="540" spans="1:7" s="154" customFormat="1" ht="21.75" customHeight="1">
      <c r="A540" s="208" t="s">
        <v>1195</v>
      </c>
      <c r="B540" s="205" t="s">
        <v>1196</v>
      </c>
      <c r="C540" s="206">
        <f>C537</f>
        <v>-1023868</v>
      </c>
      <c r="D540" s="206">
        <f>D537</f>
        <v>0</v>
      </c>
      <c r="E540" s="240">
        <f>E537</f>
        <v>-1023868</v>
      </c>
      <c r="F540" s="241">
        <f>F537</f>
        <v>-405095.8</v>
      </c>
      <c r="G540" s="206">
        <f>G537</f>
        <v>-1085300</v>
      </c>
    </row>
    <row r="541" spans="1:7" s="154" customFormat="1" ht="21.75" customHeight="1">
      <c r="A541" s="208" t="s">
        <v>1197</v>
      </c>
      <c r="B541" s="205" t="s">
        <v>758</v>
      </c>
      <c r="C541" s="206">
        <f>C533+C534+C535+C536</f>
        <v>-139518</v>
      </c>
      <c r="D541" s="206">
        <f>D533+D534+D535+D536</f>
        <v>-5000</v>
      </c>
      <c r="E541" s="240">
        <f>E533+E534+E535+E536</f>
        <v>-144518</v>
      </c>
      <c r="F541" s="241">
        <f>F533+F534+F535+F536</f>
        <v>-46751.369999999995</v>
      </c>
      <c r="G541" s="206">
        <f>G533+G534+G535+G536+G538+G539</f>
        <v>-2071421</v>
      </c>
    </row>
    <row r="542" spans="1:7" s="154" customFormat="1" ht="21.75" customHeight="1">
      <c r="A542" s="208" t="s">
        <v>1198</v>
      </c>
      <c r="B542" s="205" t="s">
        <v>498</v>
      </c>
      <c r="C542" s="206">
        <f>C540+C541</f>
        <v>-1163386</v>
      </c>
      <c r="D542" s="206">
        <f>D540+D541</f>
        <v>-5000</v>
      </c>
      <c r="E542" s="240">
        <f>E540+E541</f>
        <v>-1168386</v>
      </c>
      <c r="F542" s="241">
        <f>F540+F541</f>
        <v>-451847.17</v>
      </c>
      <c r="G542" s="206">
        <f>G540+G541</f>
        <v>-3156721</v>
      </c>
    </row>
    <row r="543" spans="1:7" s="154" customFormat="1" ht="21.75" customHeight="1" thickBot="1">
      <c r="A543" s="250" t="s">
        <v>1199</v>
      </c>
      <c r="B543" s="251" t="s">
        <v>888</v>
      </c>
      <c r="C543" s="252">
        <f>C531+C542</f>
        <v>717685</v>
      </c>
      <c r="D543" s="252">
        <f>D531+D542</f>
        <v>-1418362</v>
      </c>
      <c r="E543" s="253">
        <f>E531+E542</f>
        <v>-700754</v>
      </c>
      <c r="F543" s="254">
        <f>F531+F542</f>
        <v>-196174.11000000002</v>
      </c>
      <c r="G543" s="252">
        <f>G531+G542</f>
        <v>-2406721</v>
      </c>
    </row>
    <row r="544" spans="3:7" ht="21.75" customHeight="1">
      <c r="C544" s="255"/>
      <c r="D544" s="255"/>
      <c r="E544" s="256"/>
      <c r="F544" s="256"/>
      <c r="G544" s="256"/>
    </row>
    <row r="545" spans="3:7" ht="21.75" customHeight="1">
      <c r="C545" s="255"/>
      <c r="D545" s="255"/>
      <c r="E545" s="256"/>
      <c r="F545" s="256"/>
      <c r="G545" s="256"/>
    </row>
    <row r="546" spans="3:7" ht="21.75" customHeight="1">
      <c r="C546" s="255"/>
      <c r="D546" s="255"/>
      <c r="E546" s="256"/>
      <c r="F546" s="256"/>
      <c r="G546" s="256"/>
    </row>
    <row r="547" spans="3:7" ht="21.75" customHeight="1">
      <c r="C547" s="255"/>
      <c r="D547" s="255"/>
      <c r="E547" s="256"/>
      <c r="F547" s="256"/>
      <c r="G547" s="256"/>
    </row>
    <row r="548" spans="3:7" ht="21.75" customHeight="1">
      <c r="C548" s="255"/>
      <c r="D548" s="255"/>
      <c r="E548" s="256"/>
      <c r="F548" s="256"/>
      <c r="G548" s="256"/>
    </row>
    <row r="549" spans="3:7" ht="21.75" customHeight="1">
      <c r="C549" s="255"/>
      <c r="D549" s="255"/>
      <c r="E549" s="256"/>
      <c r="F549" s="256"/>
      <c r="G549" s="256"/>
    </row>
    <row r="550" spans="3:7" ht="21.75" customHeight="1">
      <c r="C550" s="255"/>
      <c r="D550" s="255"/>
      <c r="E550" s="256"/>
      <c r="F550" s="256"/>
      <c r="G550" s="256"/>
    </row>
    <row r="551" spans="3:7" ht="21.75" customHeight="1">
      <c r="C551" s="255"/>
      <c r="D551" s="255"/>
      <c r="E551" s="256"/>
      <c r="F551" s="256"/>
      <c r="G551" s="256"/>
    </row>
    <row r="552" spans="3:7" ht="21.75" customHeight="1">
      <c r="C552" s="255"/>
      <c r="D552" s="255"/>
      <c r="E552" s="256"/>
      <c r="F552" s="256"/>
      <c r="G552" s="256"/>
    </row>
    <row r="553" spans="3:7" ht="21.75" customHeight="1">
      <c r="C553" s="255"/>
      <c r="D553" s="255"/>
      <c r="E553" s="256"/>
      <c r="F553" s="256"/>
      <c r="G553" s="256"/>
    </row>
    <row r="554" spans="3:7" ht="21.75" customHeight="1">
      <c r="C554" s="255"/>
      <c r="D554" s="255"/>
      <c r="E554" s="256"/>
      <c r="F554" s="256"/>
      <c r="G554" s="256"/>
    </row>
    <row r="555" spans="3:7" ht="21.75" customHeight="1">
      <c r="C555" s="255"/>
      <c r="D555" s="255"/>
      <c r="E555" s="256"/>
      <c r="F555" s="256"/>
      <c r="G555" s="256"/>
    </row>
    <row r="556" spans="3:7" ht="21.75" customHeight="1">
      <c r="C556" s="255"/>
      <c r="D556" s="255"/>
      <c r="E556" s="256"/>
      <c r="F556" s="256"/>
      <c r="G556" s="256"/>
    </row>
    <row r="557" spans="3:7" ht="21.75" customHeight="1">
      <c r="C557" s="255"/>
      <c r="D557" s="255"/>
      <c r="E557" s="256"/>
      <c r="F557" s="256"/>
      <c r="G557" s="256"/>
    </row>
    <row r="558" spans="3:7" ht="21.75" customHeight="1">
      <c r="C558" s="255"/>
      <c r="D558" s="255"/>
      <c r="E558" s="256"/>
      <c r="F558" s="256"/>
      <c r="G558" s="256"/>
    </row>
    <row r="559" spans="3:7" ht="21.75" customHeight="1">
      <c r="C559" s="255"/>
      <c r="D559" s="255"/>
      <c r="E559" s="256"/>
      <c r="F559" s="256"/>
      <c r="G559" s="256"/>
    </row>
    <row r="560" spans="3:7" ht="21.75" customHeight="1">
      <c r="C560" s="255"/>
      <c r="D560" s="255"/>
      <c r="E560" s="256"/>
      <c r="F560" s="256"/>
      <c r="G560" s="256"/>
    </row>
    <row r="561" spans="3:7" ht="21.75" customHeight="1">
      <c r="C561" s="255"/>
      <c r="D561" s="255"/>
      <c r="E561" s="256"/>
      <c r="F561" s="256"/>
      <c r="G561" s="256"/>
    </row>
    <row r="562" spans="3:7" ht="21.75" customHeight="1">
      <c r="C562" s="255"/>
      <c r="D562" s="255"/>
      <c r="E562" s="256"/>
      <c r="F562" s="256"/>
      <c r="G562" s="256"/>
    </row>
    <row r="563" spans="3:7" ht="21.75" customHeight="1">
      <c r="C563" s="257"/>
      <c r="D563" s="257"/>
      <c r="E563" s="244"/>
      <c r="F563" s="162"/>
      <c r="G563" s="162"/>
    </row>
    <row r="564" spans="3:7" ht="21.75" customHeight="1">
      <c r="C564" s="257"/>
      <c r="D564" s="257"/>
      <c r="E564" s="244"/>
      <c r="F564" s="162"/>
      <c r="G564" s="162"/>
    </row>
    <row r="565" spans="3:7" ht="21.75" customHeight="1">
      <c r="C565" s="257"/>
      <c r="D565" s="257"/>
      <c r="E565" s="244"/>
      <c r="F565" s="162"/>
      <c r="G565" s="162"/>
    </row>
    <row r="566" spans="3:7" ht="21.75" customHeight="1">
      <c r="C566" s="257"/>
      <c r="D566" s="257"/>
      <c r="E566" s="244"/>
      <c r="F566" s="162"/>
      <c r="G566" s="162"/>
    </row>
    <row r="567" spans="3:7" ht="21.75" customHeight="1">
      <c r="C567" s="257"/>
      <c r="D567" s="257"/>
      <c r="E567" s="244"/>
      <c r="F567" s="162"/>
      <c r="G567" s="162"/>
    </row>
    <row r="568" spans="3:7" ht="21.75" customHeight="1">
      <c r="C568" s="257"/>
      <c r="D568" s="257"/>
      <c r="E568" s="244"/>
      <c r="F568" s="162"/>
      <c r="G568" s="162"/>
    </row>
    <row r="569" spans="3:7" ht="21.75" customHeight="1">
      <c r="C569" s="257"/>
      <c r="D569" s="257"/>
      <c r="E569" s="244"/>
      <c r="F569" s="162"/>
      <c r="G569" s="162"/>
    </row>
    <row r="570" spans="3:7" ht="21.75" customHeight="1">
      <c r="C570" s="257"/>
      <c r="D570" s="257"/>
      <c r="E570" s="244"/>
      <c r="F570" s="162"/>
      <c r="G570" s="162"/>
    </row>
    <row r="571" spans="3:7" ht="21.75" customHeight="1">
      <c r="C571" s="257"/>
      <c r="D571" s="257"/>
      <c r="E571" s="244"/>
      <c r="F571" s="162"/>
      <c r="G571" s="162"/>
    </row>
    <row r="572" spans="3:7" ht="21.75" customHeight="1">
      <c r="C572" s="257"/>
      <c r="D572" s="257"/>
      <c r="E572" s="244"/>
      <c r="F572" s="162"/>
      <c r="G572" s="162"/>
    </row>
    <row r="573" spans="3:7" ht="21.75" customHeight="1">
      <c r="C573" s="257"/>
      <c r="D573" s="257"/>
      <c r="E573" s="244"/>
      <c r="F573" s="162"/>
      <c r="G573" s="162"/>
    </row>
    <row r="574" spans="3:7" ht="21.75" customHeight="1">
      <c r="C574" s="257"/>
      <c r="D574" s="257"/>
      <c r="E574" s="244"/>
      <c r="F574" s="162"/>
      <c r="G574" s="162"/>
    </row>
    <row r="575" spans="3:7" ht="21.75" customHeight="1">
      <c r="C575" s="257"/>
      <c r="D575" s="257"/>
      <c r="E575" s="244"/>
      <c r="F575" s="162"/>
      <c r="G575" s="162"/>
    </row>
    <row r="576" spans="3:7" ht="21.75" customHeight="1">
      <c r="C576" s="257"/>
      <c r="D576" s="257"/>
      <c r="E576" s="244"/>
      <c r="F576" s="162"/>
      <c r="G576" s="162"/>
    </row>
    <row r="577" spans="3:7" ht="21.75" customHeight="1">
      <c r="C577" s="257"/>
      <c r="D577" s="257"/>
      <c r="E577" s="244"/>
      <c r="F577" s="162"/>
      <c r="G577" s="162"/>
    </row>
    <row r="578" spans="3:7" ht="21.75" customHeight="1">
      <c r="C578" s="257"/>
      <c r="D578" s="257"/>
      <c r="E578" s="244"/>
      <c r="F578" s="162"/>
      <c r="G578" s="162"/>
    </row>
    <row r="579" spans="3:7" ht="21.75" customHeight="1">
      <c r="C579" s="257"/>
      <c r="D579" s="257"/>
      <c r="E579" s="244"/>
      <c r="F579" s="162"/>
      <c r="G579" s="162"/>
    </row>
    <row r="580" spans="3:7" ht="21.75" customHeight="1">
      <c r="C580" s="257"/>
      <c r="D580" s="257"/>
      <c r="E580" s="244"/>
      <c r="F580" s="162"/>
      <c r="G580" s="162"/>
    </row>
    <row r="581" spans="3:7" ht="21.75" customHeight="1">
      <c r="C581" s="257"/>
      <c r="D581" s="257"/>
      <c r="E581" s="244"/>
      <c r="F581" s="162"/>
      <c r="G581" s="162"/>
    </row>
    <row r="582" spans="3:7" ht="21.75" customHeight="1">
      <c r="C582" s="257"/>
      <c r="D582" s="257"/>
      <c r="E582" s="244"/>
      <c r="F582" s="162"/>
      <c r="G582" s="162"/>
    </row>
    <row r="583" spans="3:7" ht="21.75" customHeight="1">
      <c r="C583" s="257"/>
      <c r="D583" s="257"/>
      <c r="E583" s="244"/>
      <c r="F583" s="162"/>
      <c r="G583" s="162"/>
    </row>
    <row r="584" spans="3:7" ht="21.75" customHeight="1">
      <c r="C584" s="257"/>
      <c r="D584" s="257"/>
      <c r="E584" s="244"/>
      <c r="F584" s="162"/>
      <c r="G584" s="162"/>
    </row>
    <row r="585" spans="3:7" ht="21.75" customHeight="1">
      <c r="C585" s="257"/>
      <c r="D585" s="257"/>
      <c r="E585" s="244"/>
      <c r="F585" s="162"/>
      <c r="G585" s="162"/>
    </row>
    <row r="586" spans="3:7" ht="21.75" customHeight="1">
      <c r="C586" s="257"/>
      <c r="D586" s="257"/>
      <c r="E586" s="244"/>
      <c r="F586" s="162"/>
      <c r="G586" s="162"/>
    </row>
    <row r="587" spans="3:7" ht="21.75" customHeight="1">
      <c r="C587" s="257"/>
      <c r="D587" s="257"/>
      <c r="E587" s="244"/>
      <c r="F587" s="162"/>
      <c r="G587" s="162"/>
    </row>
    <row r="588" spans="3:7" ht="21.75" customHeight="1">
      <c r="C588" s="257"/>
      <c r="D588" s="257"/>
      <c r="E588" s="244"/>
      <c r="F588" s="162"/>
      <c r="G588" s="162"/>
    </row>
    <row r="589" spans="3:7" ht="21.75" customHeight="1">
      <c r="C589" s="257"/>
      <c r="D589" s="257"/>
      <c r="E589" s="244"/>
      <c r="F589" s="162"/>
      <c r="G589" s="162"/>
    </row>
    <row r="590" spans="3:7" ht="21.75" customHeight="1">
      <c r="C590" s="257"/>
      <c r="D590" s="257"/>
      <c r="E590" s="244"/>
      <c r="F590" s="162"/>
      <c r="G590" s="162"/>
    </row>
    <row r="591" spans="3:7" ht="21.75" customHeight="1">
      <c r="C591" s="257"/>
      <c r="D591" s="257"/>
      <c r="E591" s="244"/>
      <c r="F591" s="162"/>
      <c r="G591" s="162"/>
    </row>
    <row r="592" spans="3:7" ht="21.75" customHeight="1">
      <c r="C592" s="257"/>
      <c r="D592" s="257"/>
      <c r="E592" s="244"/>
      <c r="F592" s="162"/>
      <c r="G592" s="162"/>
    </row>
    <row r="593" spans="3:7" ht="21.75" customHeight="1">
      <c r="C593" s="257"/>
      <c r="D593" s="257"/>
      <c r="E593" s="244"/>
      <c r="F593" s="162"/>
      <c r="G593" s="162"/>
    </row>
    <row r="594" spans="3:7" ht="21.75" customHeight="1">
      <c r="C594" s="257"/>
      <c r="D594" s="257"/>
      <c r="E594" s="244"/>
      <c r="F594" s="162"/>
      <c r="G594" s="162"/>
    </row>
    <row r="595" spans="3:7" ht="21.75" customHeight="1">
      <c r="C595" s="257"/>
      <c r="D595" s="257"/>
      <c r="E595" s="244"/>
      <c r="F595" s="162"/>
      <c r="G595" s="162"/>
    </row>
    <row r="596" spans="3:7" ht="21.75" customHeight="1">
      <c r="C596" s="257"/>
      <c r="D596" s="257"/>
      <c r="E596" s="244"/>
      <c r="F596" s="162"/>
      <c r="G596" s="162"/>
    </row>
    <row r="597" spans="3:7" ht="21.75" customHeight="1">
      <c r="C597" s="257"/>
      <c r="D597" s="257"/>
      <c r="E597" s="244"/>
      <c r="F597" s="162"/>
      <c r="G597" s="162"/>
    </row>
    <row r="598" spans="3:7" ht="21.75" customHeight="1">
      <c r="C598" s="257"/>
      <c r="D598" s="257"/>
      <c r="E598" s="244"/>
      <c r="F598" s="162"/>
      <c r="G598" s="162"/>
    </row>
    <row r="599" spans="3:7" ht="21.75" customHeight="1">
      <c r="C599" s="257"/>
      <c r="D599" s="257"/>
      <c r="E599" s="244"/>
      <c r="F599" s="162"/>
      <c r="G599" s="162"/>
    </row>
    <row r="600" spans="3:7" ht="21.75" customHeight="1">
      <c r="C600" s="257"/>
      <c r="D600" s="257"/>
      <c r="E600" s="244"/>
      <c r="F600" s="162"/>
      <c r="G600" s="162"/>
    </row>
    <row r="601" spans="3:7" ht="21.75" customHeight="1">
      <c r="C601" s="257"/>
      <c r="D601" s="257"/>
      <c r="E601" s="244"/>
      <c r="F601" s="162"/>
      <c r="G601" s="162"/>
    </row>
    <row r="602" spans="3:7" ht="21.75" customHeight="1">
      <c r="C602" s="257"/>
      <c r="D602" s="257"/>
      <c r="E602" s="244"/>
      <c r="F602" s="162"/>
      <c r="G602" s="162"/>
    </row>
    <row r="603" spans="3:7" ht="21.75" customHeight="1">
      <c r="C603" s="257"/>
      <c r="D603" s="257"/>
      <c r="E603" s="244"/>
      <c r="F603" s="162"/>
      <c r="G603" s="162"/>
    </row>
    <row r="604" spans="3:7" ht="21.75" customHeight="1">
      <c r="C604" s="257"/>
      <c r="D604" s="257"/>
      <c r="E604" s="244"/>
      <c r="F604" s="162"/>
      <c r="G604" s="162"/>
    </row>
    <row r="605" spans="3:7" ht="21.75" customHeight="1">
      <c r="C605" s="257"/>
      <c r="D605" s="257"/>
      <c r="E605" s="244"/>
      <c r="F605" s="162"/>
      <c r="G605" s="162"/>
    </row>
    <row r="606" spans="3:7" ht="21.75" customHeight="1">
      <c r="C606" s="257"/>
      <c r="D606" s="257"/>
      <c r="E606" s="244"/>
      <c r="F606" s="162"/>
      <c r="G606" s="162"/>
    </row>
    <row r="607" spans="3:7" ht="21.75" customHeight="1">
      <c r="C607" s="257"/>
      <c r="D607" s="257"/>
      <c r="E607" s="244"/>
      <c r="F607" s="162"/>
      <c r="G607" s="162"/>
    </row>
    <row r="608" spans="3:7" ht="21.75" customHeight="1">
      <c r="C608" s="257"/>
      <c r="D608" s="257"/>
      <c r="E608" s="244"/>
      <c r="F608" s="162"/>
      <c r="G608" s="162"/>
    </row>
    <row r="609" spans="3:7" ht="21.75" customHeight="1">
      <c r="C609" s="257"/>
      <c r="D609" s="257"/>
      <c r="E609" s="244"/>
      <c r="F609" s="162"/>
      <c r="G609" s="162"/>
    </row>
    <row r="610" spans="3:7" ht="21.75" customHeight="1">
      <c r="C610" s="257"/>
      <c r="D610" s="257"/>
      <c r="E610" s="244"/>
      <c r="F610" s="162"/>
      <c r="G610" s="162"/>
    </row>
    <row r="611" spans="3:7" ht="21.75" customHeight="1">
      <c r="C611" s="257"/>
      <c r="D611" s="257"/>
      <c r="E611" s="244"/>
      <c r="F611" s="162"/>
      <c r="G611" s="162"/>
    </row>
    <row r="612" spans="3:7" ht="21.75" customHeight="1">
      <c r="C612" s="257"/>
      <c r="D612" s="257"/>
      <c r="E612" s="244"/>
      <c r="F612" s="162"/>
      <c r="G612" s="162"/>
    </row>
    <row r="613" spans="3:7" ht="21.75" customHeight="1">
      <c r="C613" s="257"/>
      <c r="D613" s="257"/>
      <c r="E613" s="244"/>
      <c r="F613" s="162"/>
      <c r="G613" s="162"/>
    </row>
    <row r="614" spans="3:7" ht="21.75" customHeight="1">
      <c r="C614" s="257"/>
      <c r="D614" s="257"/>
      <c r="E614" s="244"/>
      <c r="F614" s="162"/>
      <c r="G614" s="162"/>
    </row>
    <row r="615" spans="3:7" ht="21.75" customHeight="1">
      <c r="C615" s="257"/>
      <c r="D615" s="257"/>
      <c r="E615" s="244"/>
      <c r="F615" s="162"/>
      <c r="G615" s="162"/>
    </row>
    <row r="616" spans="3:7" ht="21.75" customHeight="1">
      <c r="C616" s="257"/>
      <c r="D616" s="257"/>
      <c r="E616" s="244"/>
      <c r="F616" s="162"/>
      <c r="G616" s="162"/>
    </row>
    <row r="617" spans="3:7" ht="21.75" customHeight="1">
      <c r="C617" s="257"/>
      <c r="D617" s="257"/>
      <c r="E617" s="244"/>
      <c r="F617" s="162"/>
      <c r="G617" s="162"/>
    </row>
    <row r="618" spans="3:7" ht="21.75" customHeight="1">
      <c r="C618" s="257"/>
      <c r="D618" s="257"/>
      <c r="E618" s="244"/>
      <c r="F618" s="162"/>
      <c r="G618" s="162"/>
    </row>
    <row r="619" spans="3:7" ht="21.75" customHeight="1">
      <c r="C619" s="257"/>
      <c r="D619" s="257"/>
      <c r="E619" s="244"/>
      <c r="F619" s="162"/>
      <c r="G619" s="162"/>
    </row>
    <row r="620" spans="3:7" ht="21.75" customHeight="1">
      <c r="C620" s="257"/>
      <c r="D620" s="257"/>
      <c r="E620" s="244"/>
      <c r="F620" s="162"/>
      <c r="G620" s="162"/>
    </row>
    <row r="621" spans="3:7" ht="21.75" customHeight="1">
      <c r="C621" s="257"/>
      <c r="D621" s="257"/>
      <c r="E621" s="244"/>
      <c r="F621" s="162"/>
      <c r="G621" s="162"/>
    </row>
    <row r="622" spans="3:7" ht="21.75" customHeight="1">
      <c r="C622" s="257"/>
      <c r="D622" s="257"/>
      <c r="E622" s="244"/>
      <c r="F622" s="162"/>
      <c r="G622" s="162"/>
    </row>
    <row r="623" spans="3:7" ht="21.75" customHeight="1">
      <c r="C623" s="257"/>
      <c r="D623" s="257"/>
      <c r="E623" s="244"/>
      <c r="F623" s="162"/>
      <c r="G623" s="162"/>
    </row>
    <row r="624" spans="3:7" ht="21.75" customHeight="1">
      <c r="C624" s="257"/>
      <c r="D624" s="257"/>
      <c r="E624" s="244"/>
      <c r="F624" s="162"/>
      <c r="G624" s="162"/>
    </row>
    <row r="625" spans="3:7" ht="21.75" customHeight="1">
      <c r="C625" s="257"/>
      <c r="D625" s="257"/>
      <c r="E625" s="244"/>
      <c r="F625" s="162"/>
      <c r="G625" s="162"/>
    </row>
    <row r="626" spans="3:7" ht="21.75" customHeight="1">
      <c r="C626" s="257"/>
      <c r="D626" s="257"/>
      <c r="E626" s="244"/>
      <c r="F626" s="162"/>
      <c r="G626" s="162"/>
    </row>
    <row r="627" spans="3:7" ht="21.75" customHeight="1">
      <c r="C627" s="257"/>
      <c r="D627" s="257"/>
      <c r="E627" s="244"/>
      <c r="F627" s="162"/>
      <c r="G627" s="162"/>
    </row>
    <row r="628" spans="3:7" ht="21.75" customHeight="1">
      <c r="C628" s="257"/>
      <c r="D628" s="257"/>
      <c r="E628" s="244"/>
      <c r="F628" s="162"/>
      <c r="G628" s="162"/>
    </row>
    <row r="629" spans="3:7" ht="21.75" customHeight="1">
      <c r="C629" s="257"/>
      <c r="D629" s="257"/>
      <c r="E629" s="244"/>
      <c r="F629" s="162"/>
      <c r="G629" s="162"/>
    </row>
    <row r="630" spans="3:7" ht="21.75" customHeight="1">
      <c r="C630" s="257"/>
      <c r="D630" s="257"/>
      <c r="E630" s="244"/>
      <c r="F630" s="162"/>
      <c r="G630" s="162"/>
    </row>
    <row r="631" spans="3:7" ht="21.75" customHeight="1">
      <c r="C631" s="257"/>
      <c r="D631" s="257"/>
      <c r="E631" s="244"/>
      <c r="F631" s="162"/>
      <c r="G631" s="162"/>
    </row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B18">
      <selection activeCell="I4" sqref="I4"/>
    </sheetView>
  </sheetViews>
  <sheetFormatPr defaultColWidth="9.140625" defaultRowHeight="15"/>
  <cols>
    <col min="1" max="1" width="78.28125" style="5" customWidth="1"/>
    <col min="2" max="2" width="21.7109375" style="5" customWidth="1"/>
    <col min="3" max="3" width="24.140625" style="5" customWidth="1"/>
    <col min="4" max="4" width="23.57421875" style="5" customWidth="1"/>
    <col min="5" max="5" width="20.140625" style="5" customWidth="1"/>
    <col min="6" max="6" width="19.57421875" style="5" customWidth="1"/>
    <col min="7" max="7" width="20.7109375" style="5" customWidth="1"/>
    <col min="8" max="8" width="29.7109375" style="5" customWidth="1"/>
    <col min="9" max="16384" width="9.140625" style="5" customWidth="1"/>
  </cols>
  <sheetData>
    <row r="1" s="2" customFormat="1" ht="30.75" thickBot="1">
      <c r="A1" s="334" t="s">
        <v>197</v>
      </c>
    </row>
    <row r="2" spans="1:8" s="2" customFormat="1" ht="18.75" thickBot="1">
      <c r="A2" s="9"/>
      <c r="B2" s="9" t="s">
        <v>169</v>
      </c>
      <c r="C2" s="29"/>
      <c r="D2" s="333" t="s">
        <v>170</v>
      </c>
      <c r="E2" s="1"/>
      <c r="F2" s="44" t="s">
        <v>172</v>
      </c>
      <c r="G2" s="149"/>
      <c r="H2" s="1"/>
    </row>
    <row r="3" spans="1:8" s="2" customFormat="1" ht="18">
      <c r="A3" s="10"/>
      <c r="B3" s="10" t="s">
        <v>210</v>
      </c>
      <c r="C3" s="3"/>
      <c r="D3" s="3" t="s">
        <v>211</v>
      </c>
      <c r="E3" s="4"/>
      <c r="F3" s="9" t="s">
        <v>173</v>
      </c>
      <c r="G3" s="9" t="s">
        <v>174</v>
      </c>
      <c r="H3" s="9" t="s">
        <v>175</v>
      </c>
    </row>
    <row r="4" spans="1:8" s="2" customFormat="1" ht="18.75" thickBot="1">
      <c r="A4" s="10"/>
      <c r="B4" s="10"/>
      <c r="C4" s="3"/>
      <c r="D4" s="3"/>
      <c r="E4" s="4"/>
      <c r="F4" s="11" t="s">
        <v>176</v>
      </c>
      <c r="G4" s="11" t="s">
        <v>177</v>
      </c>
      <c r="H4" s="11" t="s">
        <v>178</v>
      </c>
    </row>
    <row r="5" spans="1:8" s="2" customFormat="1" ht="35.25" customHeight="1" thickBot="1">
      <c r="A5" s="16" t="s">
        <v>197</v>
      </c>
      <c r="B5" s="32" t="s">
        <v>235</v>
      </c>
      <c r="C5" s="150" t="s">
        <v>236</v>
      </c>
      <c r="D5" s="32" t="s">
        <v>250</v>
      </c>
      <c r="E5" s="150" t="s">
        <v>171</v>
      </c>
      <c r="F5" s="16" t="s">
        <v>238</v>
      </c>
      <c r="G5" s="16" t="s">
        <v>239</v>
      </c>
      <c r="H5" s="8" t="s">
        <v>240</v>
      </c>
    </row>
    <row r="6" spans="1:8" ht="35.25" customHeight="1" thickBot="1">
      <c r="A6" s="16" t="s">
        <v>198</v>
      </c>
      <c r="B6" s="33"/>
      <c r="C6" s="332"/>
      <c r="D6" s="33"/>
      <c r="E6" s="33"/>
      <c r="F6" s="33"/>
      <c r="G6" s="33"/>
      <c r="H6" s="33"/>
    </row>
    <row r="7" spans="1:8" ht="35.25" customHeight="1" thickBot="1">
      <c r="A7" s="33" t="s">
        <v>199</v>
      </c>
      <c r="B7" s="34"/>
      <c r="C7" s="330"/>
      <c r="D7" s="34">
        <v>0</v>
      </c>
      <c r="E7" s="34"/>
      <c r="F7" s="34"/>
      <c r="G7" s="34"/>
      <c r="H7" s="34"/>
    </row>
    <row r="8" spans="1:8" ht="35.25" customHeight="1" thickBot="1">
      <c r="A8" s="33" t="s">
        <v>200</v>
      </c>
      <c r="B8" s="34">
        <v>0</v>
      </c>
      <c r="C8" s="330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</row>
    <row r="9" spans="1:8" ht="35.25" customHeight="1" thickBot="1">
      <c r="A9" s="16" t="s">
        <v>201</v>
      </c>
      <c r="B9" s="25">
        <f>SUM(B7:B8)</f>
        <v>0</v>
      </c>
      <c r="C9" s="331">
        <f aca="true" t="shared" si="0" ref="C9:H9">SUM(C7:C8)</f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</row>
    <row r="10" spans="1:8" ht="35.25" customHeight="1" thickBot="1">
      <c r="A10" s="16"/>
      <c r="B10" s="34"/>
      <c r="C10" s="330"/>
      <c r="D10" s="34"/>
      <c r="E10" s="34"/>
      <c r="F10" s="34"/>
      <c r="G10" s="34"/>
      <c r="H10" s="34"/>
    </row>
    <row r="11" spans="1:8" ht="35.25" customHeight="1" thickBot="1">
      <c r="A11" s="16" t="s">
        <v>202</v>
      </c>
      <c r="B11" s="33"/>
      <c r="C11" s="332"/>
      <c r="D11" s="33"/>
      <c r="E11" s="33"/>
      <c r="F11" s="33"/>
      <c r="G11" s="33"/>
      <c r="H11" s="33"/>
    </row>
    <row r="12" spans="1:8" ht="35.25" customHeight="1" thickBot="1">
      <c r="A12" s="33" t="s">
        <v>199</v>
      </c>
      <c r="B12" s="34">
        <v>4173584</v>
      </c>
      <c r="C12" s="330">
        <v>8974400</v>
      </c>
      <c r="D12" s="34">
        <v>8974400</v>
      </c>
      <c r="E12" s="34">
        <f>D12</f>
        <v>8974400</v>
      </c>
      <c r="F12" s="34">
        <v>11113086</v>
      </c>
      <c r="G12" s="34">
        <v>14483964.71</v>
      </c>
      <c r="H12" s="34">
        <v>16260199.57</v>
      </c>
    </row>
    <row r="13" spans="1:8" ht="35.25" customHeight="1" thickBot="1">
      <c r="A13" s="33" t="s">
        <v>200</v>
      </c>
      <c r="B13" s="34"/>
      <c r="C13" s="330"/>
      <c r="D13" s="34"/>
      <c r="E13" s="34">
        <f>D13</f>
        <v>0</v>
      </c>
      <c r="F13" s="34"/>
      <c r="G13" s="34"/>
      <c r="H13" s="34"/>
    </row>
    <row r="14" spans="1:8" ht="35.25" customHeight="1" thickBot="1">
      <c r="A14" s="16" t="s">
        <v>203</v>
      </c>
      <c r="B14" s="25">
        <f>SUM(B12:B13)</f>
        <v>4173584</v>
      </c>
      <c r="C14" s="331">
        <f aca="true" t="shared" si="1" ref="C14:H14">SUM(C12:C13)</f>
        <v>8974400</v>
      </c>
      <c r="D14" s="25">
        <f t="shared" si="1"/>
        <v>8974400</v>
      </c>
      <c r="E14" s="25">
        <f t="shared" si="1"/>
        <v>8974400</v>
      </c>
      <c r="F14" s="25">
        <f t="shared" si="1"/>
        <v>11113086</v>
      </c>
      <c r="G14" s="25">
        <f t="shared" si="1"/>
        <v>14483964.71</v>
      </c>
      <c r="H14" s="25">
        <f t="shared" si="1"/>
        <v>16260199.57</v>
      </c>
    </row>
    <row r="15" spans="1:8" ht="35.25" customHeight="1" thickBot="1">
      <c r="A15" s="16"/>
      <c r="B15" s="34"/>
      <c r="C15" s="330"/>
      <c r="D15" s="34"/>
      <c r="E15" s="34"/>
      <c r="F15" s="34"/>
      <c r="G15" s="34"/>
      <c r="H15" s="34"/>
    </row>
    <row r="16" spans="1:8" ht="35.25" customHeight="1" thickBot="1">
      <c r="A16" s="16" t="s">
        <v>204</v>
      </c>
      <c r="B16" s="34"/>
      <c r="C16" s="330"/>
      <c r="D16" s="34"/>
      <c r="E16" s="34"/>
      <c r="F16" s="34"/>
      <c r="G16" s="34"/>
      <c r="H16" s="34"/>
    </row>
    <row r="17" spans="1:8" ht="35.25" customHeight="1" thickBot="1">
      <c r="A17" s="33" t="s">
        <v>199</v>
      </c>
      <c r="B17" s="34">
        <v>700000</v>
      </c>
      <c r="C17" s="330"/>
      <c r="D17" s="34"/>
      <c r="E17" s="34"/>
      <c r="F17" s="34">
        <v>850000</v>
      </c>
      <c r="G17" s="34">
        <v>850000</v>
      </c>
      <c r="H17" s="34">
        <v>850000</v>
      </c>
    </row>
    <row r="18" spans="1:8" ht="35.25" customHeight="1" thickBot="1">
      <c r="A18" s="33" t="s">
        <v>200</v>
      </c>
      <c r="B18" s="34"/>
      <c r="C18" s="330"/>
      <c r="D18" s="34"/>
      <c r="E18" s="34"/>
      <c r="F18" s="34"/>
      <c r="G18" s="34"/>
      <c r="H18" s="34"/>
    </row>
    <row r="19" spans="1:8" s="3" customFormat="1" ht="35.25" customHeight="1" thickBot="1">
      <c r="A19" s="16" t="s">
        <v>205</v>
      </c>
      <c r="B19" s="25">
        <f>SUM(B17:B18)</f>
        <v>700000</v>
      </c>
      <c r="C19" s="331">
        <f aca="true" t="shared" si="2" ref="C19:H19">SUM(C17:C18)</f>
        <v>0</v>
      </c>
      <c r="D19" s="25">
        <f t="shared" si="2"/>
        <v>0</v>
      </c>
      <c r="E19" s="25">
        <f t="shared" si="2"/>
        <v>0</v>
      </c>
      <c r="F19" s="25">
        <f t="shared" si="2"/>
        <v>850000</v>
      </c>
      <c r="G19" s="25">
        <f t="shared" si="2"/>
        <v>850000</v>
      </c>
      <c r="H19" s="25">
        <f t="shared" si="2"/>
        <v>850000</v>
      </c>
    </row>
    <row r="20" spans="1:8" s="3" customFormat="1" ht="35.25" customHeight="1" thickBot="1">
      <c r="A20" s="16"/>
      <c r="B20" s="25"/>
      <c r="C20" s="331"/>
      <c r="D20" s="25"/>
      <c r="E20" s="25"/>
      <c r="F20" s="25"/>
      <c r="G20" s="25"/>
      <c r="H20" s="25"/>
    </row>
    <row r="21" spans="1:8" s="3" customFormat="1" ht="35.25" customHeight="1" thickBot="1">
      <c r="A21" s="16" t="s">
        <v>206</v>
      </c>
      <c r="B21" s="25">
        <f>B9+B14+B19</f>
        <v>4873584</v>
      </c>
      <c r="C21" s="331">
        <f aca="true" t="shared" si="3" ref="C21:H21">C9+C14+C19</f>
        <v>8974400</v>
      </c>
      <c r="D21" s="25">
        <f t="shared" si="3"/>
        <v>8974400</v>
      </c>
      <c r="E21" s="25">
        <f t="shared" si="3"/>
        <v>8974400</v>
      </c>
      <c r="F21" s="25">
        <f t="shared" si="3"/>
        <v>11963086</v>
      </c>
      <c r="G21" s="25">
        <f t="shared" si="3"/>
        <v>15333964.71</v>
      </c>
      <c r="H21" s="25">
        <f t="shared" si="3"/>
        <v>17110199.57</v>
      </c>
    </row>
    <row r="22" spans="1:8" ht="35.25" customHeight="1" thickBot="1">
      <c r="A22" s="16"/>
      <c r="B22" s="34"/>
      <c r="C22" s="330"/>
      <c r="D22" s="34"/>
      <c r="E22" s="34"/>
      <c r="F22" s="34"/>
      <c r="G22" s="34"/>
      <c r="H22" s="34"/>
    </row>
    <row r="23" spans="1:8" s="2" customFormat="1" ht="35.25" customHeight="1" thickBot="1">
      <c r="A23" s="16" t="s">
        <v>207</v>
      </c>
      <c r="B23" s="25"/>
      <c r="C23" s="331"/>
      <c r="D23" s="25"/>
      <c r="E23" s="25"/>
      <c r="F23" s="25"/>
      <c r="G23" s="25"/>
      <c r="H23" s="25"/>
    </row>
    <row r="24" spans="1:8" s="2" customFormat="1" ht="35.25" customHeight="1" thickBot="1">
      <c r="A24" s="16"/>
      <c r="B24" s="25"/>
      <c r="C24" s="331"/>
      <c r="D24" s="25"/>
      <c r="E24" s="25"/>
      <c r="F24" s="25"/>
      <c r="G24" s="25"/>
      <c r="H24" s="25"/>
    </row>
    <row r="25" spans="1:8" s="2" customFormat="1" ht="35.25" customHeight="1" thickBot="1">
      <c r="A25" s="16" t="s">
        <v>1282</v>
      </c>
      <c r="B25" s="25"/>
      <c r="C25" s="331">
        <v>2500000</v>
      </c>
      <c r="D25" s="25">
        <v>2500000</v>
      </c>
      <c r="E25" s="25">
        <v>2500000</v>
      </c>
      <c r="F25" s="25">
        <v>4377108</v>
      </c>
      <c r="G25" s="25">
        <v>35336629</v>
      </c>
      <c r="H25" s="25">
        <v>21185442</v>
      </c>
    </row>
    <row r="26" spans="1:8" s="2" customFormat="1" ht="35.25" customHeight="1" thickBot="1">
      <c r="A26" s="16"/>
      <c r="B26" s="25"/>
      <c r="C26" s="331"/>
      <c r="D26" s="25"/>
      <c r="E26" s="25"/>
      <c r="F26" s="25"/>
      <c r="G26" s="25"/>
      <c r="H26" s="25"/>
    </row>
    <row r="27" spans="1:8" s="2" customFormat="1" ht="35.25" customHeight="1" thickBot="1">
      <c r="A27" s="16" t="s">
        <v>208</v>
      </c>
      <c r="B27" s="25"/>
      <c r="C27" s="331"/>
      <c r="D27" s="25"/>
      <c r="E27" s="25"/>
      <c r="F27" s="25"/>
      <c r="G27" s="25"/>
      <c r="H27" s="25"/>
    </row>
    <row r="28" spans="1:8" s="2" customFormat="1" ht="35.25" customHeight="1" thickBot="1">
      <c r="A28" s="16"/>
      <c r="B28" s="25"/>
      <c r="C28" s="331"/>
      <c r="D28" s="25"/>
      <c r="E28" s="25"/>
      <c r="F28" s="25"/>
      <c r="G28" s="25"/>
      <c r="H28" s="25"/>
    </row>
    <row r="29" spans="1:8" s="2" customFormat="1" ht="35.25" customHeight="1" thickBot="1">
      <c r="A29" s="16" t="s">
        <v>209</v>
      </c>
      <c r="B29" s="25">
        <f>B21+B25+B27</f>
        <v>4873584</v>
      </c>
      <c r="C29" s="331">
        <f aca="true" t="shared" si="4" ref="C29:H29">C21+C25+C27</f>
        <v>11474400</v>
      </c>
      <c r="D29" s="25">
        <f t="shared" si="4"/>
        <v>11474400</v>
      </c>
      <c r="E29" s="25">
        <f t="shared" si="4"/>
        <v>11474400</v>
      </c>
      <c r="F29" s="25">
        <f t="shared" si="4"/>
        <v>16340194</v>
      </c>
      <c r="G29" s="25">
        <f t="shared" si="4"/>
        <v>50670593.71</v>
      </c>
      <c r="H29" s="25">
        <f t="shared" si="4"/>
        <v>38295641.57</v>
      </c>
    </row>
    <row r="30" spans="1:8" s="2" customFormat="1" ht="18">
      <c r="A30" s="3"/>
      <c r="B30" s="3"/>
      <c r="C30" s="3"/>
      <c r="D30" s="3"/>
      <c r="E30" s="3"/>
      <c r="F30" s="3"/>
      <c r="G30" s="3"/>
      <c r="H30" s="3"/>
    </row>
    <row r="31" spans="1:8" ht="18">
      <c r="A31" s="14"/>
      <c r="B31" s="14"/>
      <c r="C31" s="14"/>
      <c r="D31" s="14"/>
      <c r="E31" s="14"/>
      <c r="F31" s="14"/>
      <c r="G31" s="14"/>
      <c r="H31" s="14"/>
    </row>
    <row r="32" spans="1:8" ht="18">
      <c r="A32" s="14"/>
      <c r="B32" s="14"/>
      <c r="C32" s="14"/>
      <c r="D32" s="14"/>
      <c r="E32" s="14"/>
      <c r="F32" s="14"/>
      <c r="G32" s="14"/>
      <c r="H32" s="14"/>
    </row>
    <row r="33" spans="1:8" ht="18">
      <c r="A33" s="14"/>
      <c r="B33" s="14"/>
      <c r="C33" s="14"/>
      <c r="D33" s="14"/>
      <c r="E33" s="14"/>
      <c r="F33" s="14"/>
      <c r="G33" s="14"/>
      <c r="H33" s="14"/>
    </row>
    <row r="34" spans="1:8" ht="18">
      <c r="A34" s="14"/>
      <c r="B34" s="14"/>
      <c r="C34" s="14"/>
      <c r="D34" s="14"/>
      <c r="E34" s="14"/>
      <c r="F34" s="14"/>
      <c r="G34" s="14"/>
      <c r="H34" s="14"/>
    </row>
    <row r="35" spans="1:8" ht="18">
      <c r="A35" s="14"/>
      <c r="B35" s="14"/>
      <c r="C35" s="14"/>
      <c r="D35" s="14"/>
      <c r="E35" s="14"/>
      <c r="F35" s="14"/>
      <c r="G35" s="14"/>
      <c r="H35" s="14"/>
    </row>
    <row r="36" spans="1:8" ht="18">
      <c r="A36" s="14"/>
      <c r="B36" s="14"/>
      <c r="C36" s="14"/>
      <c r="D36" s="14"/>
      <c r="E36" s="14"/>
      <c r="F36" s="14"/>
      <c r="G36" s="14"/>
      <c r="H36" s="14"/>
    </row>
    <row r="37" spans="1:8" ht="18">
      <c r="A37" s="14"/>
      <c r="B37" s="14"/>
      <c r="C37" s="14"/>
      <c r="D37" s="14"/>
      <c r="E37" s="14"/>
      <c r="F37" s="14"/>
      <c r="G37" s="14"/>
      <c r="H37" s="14"/>
    </row>
    <row r="38" spans="1:8" ht="18">
      <c r="A38" s="14"/>
      <c r="B38" s="14"/>
      <c r="C38" s="14"/>
      <c r="D38" s="14"/>
      <c r="E38" s="14"/>
      <c r="F38" s="14"/>
      <c r="G38" s="14"/>
      <c r="H38" s="14"/>
    </row>
    <row r="39" spans="1:8" ht="18">
      <c r="A39" s="14"/>
      <c r="B39" s="14"/>
      <c r="C39" s="14"/>
      <c r="D39" s="14"/>
      <c r="E39" s="14"/>
      <c r="F39" s="14"/>
      <c r="G39" s="14"/>
      <c r="H39" s="14"/>
    </row>
    <row r="40" spans="1:8" ht="18">
      <c r="A40" s="14"/>
      <c r="B40" s="14"/>
      <c r="C40" s="14"/>
      <c r="D40" s="14"/>
      <c r="E40" s="14"/>
      <c r="F40" s="14"/>
      <c r="G40" s="14"/>
      <c r="H40" s="14"/>
    </row>
    <row r="41" spans="1:8" ht="18">
      <c r="A41" s="14"/>
      <c r="B41" s="14"/>
      <c r="C41" s="14"/>
      <c r="D41" s="14"/>
      <c r="E41" s="14"/>
      <c r="F41" s="14"/>
      <c r="G41" s="14"/>
      <c r="H41" s="14"/>
    </row>
    <row r="42" spans="1:8" ht="18">
      <c r="A42" s="14"/>
      <c r="B42" s="14"/>
      <c r="C42" s="14"/>
      <c r="D42" s="14"/>
      <c r="E42" s="14"/>
      <c r="F42" s="14"/>
      <c r="G42" s="14"/>
      <c r="H42" s="14"/>
    </row>
    <row r="43" spans="1:8" ht="18">
      <c r="A43" s="14"/>
      <c r="B43" s="14"/>
      <c r="C43" s="14"/>
      <c r="D43" s="14"/>
      <c r="E43" s="14"/>
      <c r="F43" s="14"/>
      <c r="G43" s="14"/>
      <c r="H43" s="14"/>
    </row>
    <row r="44" spans="1:8" ht="18">
      <c r="A44" s="14"/>
      <c r="B44" s="14"/>
      <c r="C44" s="14"/>
      <c r="D44" s="14"/>
      <c r="E44" s="14"/>
      <c r="F44" s="14"/>
      <c r="G44" s="14"/>
      <c r="H44" s="14"/>
    </row>
    <row r="45" spans="1:8" ht="18">
      <c r="A45" s="14"/>
      <c r="B45" s="14"/>
      <c r="C45" s="14"/>
      <c r="D45" s="14"/>
      <c r="E45" s="14"/>
      <c r="F45" s="14"/>
      <c r="G45" s="14"/>
      <c r="H45" s="14"/>
    </row>
    <row r="46" spans="1:8" ht="18">
      <c r="A46" s="14"/>
      <c r="B46" s="14"/>
      <c r="C46" s="14"/>
      <c r="D46" s="14"/>
      <c r="E46" s="14"/>
      <c r="F46" s="14"/>
      <c r="G46" s="14"/>
      <c r="H46" s="14"/>
    </row>
    <row r="47" spans="1:8" ht="18">
      <c r="A47" s="14"/>
      <c r="B47" s="14"/>
      <c r="C47" s="14"/>
      <c r="D47" s="14"/>
      <c r="E47" s="14"/>
      <c r="F47" s="14"/>
      <c r="G47" s="14"/>
      <c r="H47" s="14"/>
    </row>
    <row r="48" spans="1:8" ht="18">
      <c r="A48" s="14"/>
      <c r="B48" s="14"/>
      <c r="C48" s="14"/>
      <c r="D48" s="14"/>
      <c r="E48" s="14"/>
      <c r="F48" s="14"/>
      <c r="G48" s="14"/>
      <c r="H48" s="14"/>
    </row>
    <row r="49" spans="1:8" ht="18">
      <c r="A49" s="14"/>
      <c r="B49" s="14"/>
      <c r="C49" s="14"/>
      <c r="D49" s="14"/>
      <c r="E49" s="14"/>
      <c r="F49" s="14"/>
      <c r="G49" s="14"/>
      <c r="H49" s="14"/>
    </row>
    <row r="50" spans="1:8" ht="18">
      <c r="A50" s="14"/>
      <c r="B50" s="14"/>
      <c r="C50" s="14"/>
      <c r="D50" s="14"/>
      <c r="E50" s="14"/>
      <c r="F50" s="14"/>
      <c r="G50" s="14"/>
      <c r="H50" s="14"/>
    </row>
    <row r="51" spans="1:8" ht="18">
      <c r="A51" s="14"/>
      <c r="B51" s="14"/>
      <c r="C51" s="14"/>
      <c r="D51" s="14"/>
      <c r="E51" s="14"/>
      <c r="F51" s="14"/>
      <c r="G51" s="14"/>
      <c r="H51" s="14"/>
    </row>
    <row r="52" spans="1:8" ht="18">
      <c r="A52" s="14"/>
      <c r="B52" s="14"/>
      <c r="C52" s="14"/>
      <c r="D52" s="14"/>
      <c r="E52" s="14"/>
      <c r="F52" s="14"/>
      <c r="G52" s="14"/>
      <c r="H52" s="14"/>
    </row>
    <row r="53" spans="1:8" ht="18">
      <c r="A53" s="14"/>
      <c r="B53" s="14"/>
      <c r="C53" s="14"/>
      <c r="D53" s="14"/>
      <c r="E53" s="14"/>
      <c r="F53" s="14"/>
      <c r="G53" s="14"/>
      <c r="H53" s="14"/>
    </row>
  </sheetData>
  <sheetProtection/>
  <printOptions/>
  <pageMargins left="0.7086614173228347" right="0.7086614173228347" top="0.1968503937007874" bottom="1.0236220472440944" header="0.15748031496062992" footer="0.1968503937007874"/>
  <pageSetup horizontalDpi="600" verticalDpi="600" orientation="landscape" scale="47" r:id="rId1"/>
  <headerFooter alignWithMargins="0">
    <oddFooter>&amp;C&amp;"-,Bold"&amp;16 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9">
      <selection activeCell="V30" sqref="V30"/>
    </sheetView>
  </sheetViews>
  <sheetFormatPr defaultColWidth="9.140625" defaultRowHeight="15"/>
  <cols>
    <col min="1" max="1" width="26.421875" style="324" customWidth="1"/>
    <col min="2" max="2" width="18.8515625" style="324" customWidth="1"/>
    <col min="3" max="3" width="18.140625" style="324" customWidth="1"/>
    <col min="4" max="4" width="18.57421875" style="324" customWidth="1"/>
    <col min="5" max="5" width="19.7109375" style="324" customWidth="1"/>
    <col min="6" max="6" width="19.00390625" style="324" customWidth="1"/>
    <col min="7" max="7" width="18.140625" style="324" customWidth="1"/>
    <col min="8" max="8" width="16.8515625" style="324" customWidth="1"/>
    <col min="9" max="10" width="18.57421875" style="324" customWidth="1"/>
    <col min="11" max="11" width="21.00390625" style="324" customWidth="1"/>
    <col min="12" max="12" width="19.7109375" style="324" customWidth="1"/>
    <col min="13" max="13" width="20.140625" style="324" customWidth="1"/>
    <col min="14" max="14" width="19.8515625" style="324" customWidth="1"/>
    <col min="15" max="15" width="19.421875" style="324" customWidth="1"/>
    <col min="16" max="16" width="18.57421875" style="324" customWidth="1"/>
    <col min="17" max="17" width="18.8515625" style="324" customWidth="1"/>
    <col min="18" max="18" width="20.28125" style="324" customWidth="1"/>
    <col min="19" max="19" width="19.7109375" style="324" bestFit="1" customWidth="1"/>
    <col min="20" max="20" width="19.7109375" style="324" customWidth="1"/>
    <col min="21" max="21" width="22.57421875" style="324" customWidth="1"/>
    <col min="22" max="22" width="19.421875" style="324" customWidth="1"/>
    <col min="23" max="16384" width="9.140625" style="324" customWidth="1"/>
  </cols>
  <sheetData>
    <row r="1" spans="1:22" ht="21" thickBot="1">
      <c r="A1" s="39"/>
      <c r="B1" s="39"/>
      <c r="C1" s="39"/>
      <c r="D1" s="39"/>
      <c r="E1" s="39" t="s">
        <v>176</v>
      </c>
      <c r="F1" s="39"/>
      <c r="G1" s="39"/>
      <c r="H1" s="39"/>
      <c r="I1" s="39"/>
      <c r="J1" s="39"/>
      <c r="K1" s="39"/>
      <c r="L1" s="39" t="s">
        <v>177</v>
      </c>
      <c r="M1" s="39"/>
      <c r="N1" s="39"/>
      <c r="O1" s="39"/>
      <c r="P1" s="39"/>
      <c r="Q1" s="39"/>
      <c r="R1" s="39"/>
      <c r="S1" s="39" t="s">
        <v>178</v>
      </c>
      <c r="T1" s="39"/>
      <c r="U1" s="39"/>
      <c r="V1" s="39"/>
    </row>
    <row r="2" spans="1:22" ht="21" thickBot="1">
      <c r="A2" s="39"/>
      <c r="B2" s="39"/>
      <c r="C2" s="39" t="s">
        <v>212</v>
      </c>
      <c r="D2" s="39"/>
      <c r="E2" s="39"/>
      <c r="F2" s="39" t="s">
        <v>220</v>
      </c>
      <c r="G2" s="39"/>
      <c r="H2" s="39" t="s">
        <v>218</v>
      </c>
      <c r="I2" s="39" t="s">
        <v>212</v>
      </c>
      <c r="J2" s="39"/>
      <c r="K2" s="39"/>
      <c r="L2" s="39"/>
      <c r="M2" s="39"/>
      <c r="N2" s="39"/>
      <c r="O2" s="39" t="s">
        <v>218</v>
      </c>
      <c r="P2" s="39" t="s">
        <v>212</v>
      </c>
      <c r="Q2" s="39"/>
      <c r="R2" s="39"/>
      <c r="S2" s="39"/>
      <c r="T2" s="39"/>
      <c r="U2" s="39"/>
      <c r="V2" s="39" t="s">
        <v>218</v>
      </c>
    </row>
    <row r="3" spans="1:22" ht="21" thickBot="1">
      <c r="A3" s="39" t="s">
        <v>221</v>
      </c>
      <c r="B3" s="39" t="s">
        <v>213</v>
      </c>
      <c r="C3" s="39" t="s">
        <v>214</v>
      </c>
      <c r="D3" s="39" t="s">
        <v>215</v>
      </c>
      <c r="E3" s="39" t="s">
        <v>216</v>
      </c>
      <c r="F3" s="39" t="s">
        <v>217</v>
      </c>
      <c r="G3" s="39" t="s">
        <v>215</v>
      </c>
      <c r="H3" s="39" t="s">
        <v>219</v>
      </c>
      <c r="I3" s="39" t="s">
        <v>213</v>
      </c>
      <c r="J3" s="39" t="s">
        <v>214</v>
      </c>
      <c r="K3" s="39" t="s">
        <v>215</v>
      </c>
      <c r="L3" s="325" t="s">
        <v>216</v>
      </c>
      <c r="M3" s="39" t="s">
        <v>217</v>
      </c>
      <c r="N3" s="39" t="s">
        <v>215</v>
      </c>
      <c r="O3" s="39" t="s">
        <v>219</v>
      </c>
      <c r="P3" s="39" t="s">
        <v>213</v>
      </c>
      <c r="Q3" s="39" t="s">
        <v>214</v>
      </c>
      <c r="R3" s="39" t="s">
        <v>215</v>
      </c>
      <c r="S3" s="39" t="s">
        <v>216</v>
      </c>
      <c r="T3" s="39" t="s">
        <v>217</v>
      </c>
      <c r="U3" s="39" t="s">
        <v>215</v>
      </c>
      <c r="V3" s="39" t="s">
        <v>219</v>
      </c>
    </row>
    <row r="4" spans="1:22" ht="52.5" customHeight="1" thickBot="1">
      <c r="A4" s="39" t="s">
        <v>222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51" customHeight="1" thickBot="1">
      <c r="A5" s="326" t="s">
        <v>189</v>
      </c>
      <c r="B5" s="41">
        <v>0</v>
      </c>
      <c r="C5" s="41">
        <f>'Operating expenditure by vote'!F7</f>
        <v>8545099.732255999</v>
      </c>
      <c r="D5" s="41">
        <f>B5+C5</f>
        <v>8545099.732255999</v>
      </c>
      <c r="E5" s="41">
        <v>0</v>
      </c>
      <c r="F5" s="41">
        <v>8545100</v>
      </c>
      <c r="G5" s="41">
        <f>E5+F5</f>
        <v>8545100</v>
      </c>
      <c r="H5" s="41">
        <f aca="true" t="shared" si="0" ref="H5:H11">G5-D5</f>
        <v>0.2677440010011196</v>
      </c>
      <c r="I5" s="41">
        <v>0</v>
      </c>
      <c r="J5" s="41">
        <f>C5*4.5/100+C5</f>
        <v>8929629.22020752</v>
      </c>
      <c r="K5" s="41">
        <f>I5+J5</f>
        <v>8929629.22020752</v>
      </c>
      <c r="L5" s="41">
        <v>0</v>
      </c>
      <c r="M5" s="41">
        <v>-40594000</v>
      </c>
      <c r="N5" s="41">
        <f>L5+M5</f>
        <v>-40594000</v>
      </c>
      <c r="O5" s="41">
        <f>K5+N5</f>
        <v>-31664370.77979248</v>
      </c>
      <c r="P5" s="41">
        <v>0</v>
      </c>
      <c r="Q5" s="41">
        <f>J5*4.5/100+J5</f>
        <v>9331462.535116859</v>
      </c>
      <c r="R5" s="41">
        <f>P5+Q5</f>
        <v>9331462.535116859</v>
      </c>
      <c r="S5" s="41"/>
      <c r="T5" s="41">
        <v>-50197000</v>
      </c>
      <c r="U5" s="41">
        <f>S5+T5</f>
        <v>-50197000</v>
      </c>
      <c r="V5" s="41">
        <f>R5+U5</f>
        <v>-40865537.46488314</v>
      </c>
    </row>
    <row r="6" spans="1:22" ht="61.5" thickBot="1">
      <c r="A6" s="326" t="s">
        <v>190</v>
      </c>
      <c r="B6" s="41">
        <v>0</v>
      </c>
      <c r="C6" s="41">
        <f>'Operating expenditure by vote'!F12</f>
        <v>2063951.24</v>
      </c>
      <c r="D6" s="41">
        <f aca="true" t="shared" si="1" ref="D6:D11">B6+C6</f>
        <v>2063951.24</v>
      </c>
      <c r="E6" s="41">
        <v>0</v>
      </c>
      <c r="F6" s="41">
        <v>1763951</v>
      </c>
      <c r="G6" s="41">
        <f aca="true" t="shared" si="2" ref="G6:G11">E6+F6</f>
        <v>1763951</v>
      </c>
      <c r="H6" s="41">
        <f t="shared" si="0"/>
        <v>-300000.24</v>
      </c>
      <c r="I6" s="41">
        <f>'CAPITAL EXPENDITURE BY VOTE'!G12</f>
        <v>0</v>
      </c>
      <c r="J6" s="41">
        <f aca="true" t="shared" si="3" ref="J6:J11">C6*4.5/100+C6</f>
        <v>2156829.0458</v>
      </c>
      <c r="K6" s="41">
        <f aca="true" t="shared" si="4" ref="K6:K11">I6+J6</f>
        <v>2156829.0458</v>
      </c>
      <c r="L6" s="41">
        <v>0</v>
      </c>
      <c r="M6" s="41">
        <v>0</v>
      </c>
      <c r="N6" s="41">
        <f aca="true" t="shared" si="5" ref="N6:N11">L6+M6</f>
        <v>0</v>
      </c>
      <c r="O6" s="41">
        <f aca="true" t="shared" si="6" ref="O6:O11">K6+N6</f>
        <v>2156829.0458</v>
      </c>
      <c r="P6" s="41">
        <v>0</v>
      </c>
      <c r="Q6" s="41">
        <f aca="true" t="shared" si="7" ref="Q6:Q11">J6*4.5/100+J6</f>
        <v>2253886.3528609998</v>
      </c>
      <c r="R6" s="41">
        <f aca="true" t="shared" si="8" ref="R6:R11">P6+Q6</f>
        <v>2253886.3528609998</v>
      </c>
      <c r="S6" s="41"/>
      <c r="T6" s="41">
        <v>0</v>
      </c>
      <c r="U6" s="41">
        <f aca="true" t="shared" si="9" ref="U6:U11">S6+T6</f>
        <v>0</v>
      </c>
      <c r="V6" s="41">
        <f aca="true" t="shared" si="10" ref="V6:V11">R6+U6</f>
        <v>2253886.3528609998</v>
      </c>
    </row>
    <row r="7" spans="1:22" ht="59.25" customHeight="1" thickBot="1">
      <c r="A7" s="326" t="s">
        <v>191</v>
      </c>
      <c r="B7" s="41">
        <f>'CAPITAL EXPENDITURE BY VOTE'!F13</f>
        <v>2050000</v>
      </c>
      <c r="C7" s="41">
        <f>'Operating expenditure by vote'!F10</f>
        <v>4872851.6592999995</v>
      </c>
      <c r="D7" s="41">
        <f t="shared" si="1"/>
        <v>6922851.6592999995</v>
      </c>
      <c r="E7" s="41"/>
      <c r="F7" s="41">
        <v>6922852</v>
      </c>
      <c r="G7" s="41">
        <f t="shared" si="2"/>
        <v>6922852</v>
      </c>
      <c r="H7" s="41">
        <f t="shared" si="0"/>
        <v>0.3407000005245209</v>
      </c>
      <c r="I7" s="41">
        <f>'CAPITAL EXPENDITURE BY VOTE'!G13</f>
        <v>400000</v>
      </c>
      <c r="J7" s="41">
        <f t="shared" si="3"/>
        <v>5092129.983968499</v>
      </c>
      <c r="K7" s="41">
        <f t="shared" si="4"/>
        <v>5492129.983968499</v>
      </c>
      <c r="L7" s="41">
        <v>0</v>
      </c>
      <c r="M7" s="41">
        <v>-750000</v>
      </c>
      <c r="N7" s="41">
        <f t="shared" si="5"/>
        <v>-750000</v>
      </c>
      <c r="O7" s="41">
        <f t="shared" si="6"/>
        <v>4742129.983968499</v>
      </c>
      <c r="P7" s="41">
        <v>0</v>
      </c>
      <c r="Q7" s="41">
        <f t="shared" si="7"/>
        <v>5321275.833247081</v>
      </c>
      <c r="R7" s="41">
        <f t="shared" si="8"/>
        <v>5321275.833247081</v>
      </c>
      <c r="S7" s="41"/>
      <c r="T7" s="41">
        <v>-1000000</v>
      </c>
      <c r="U7" s="41">
        <f t="shared" si="9"/>
        <v>-1000000</v>
      </c>
      <c r="V7" s="41">
        <f t="shared" si="10"/>
        <v>4321275.833247081</v>
      </c>
    </row>
    <row r="8" spans="1:22" ht="60.75" customHeight="1" thickBot="1">
      <c r="A8" s="326" t="s">
        <v>192</v>
      </c>
      <c r="B8" s="41">
        <f>'CAPITAL EXPENDITURE BY VOTE'!F10</f>
        <v>1560000</v>
      </c>
      <c r="C8" s="41">
        <f>'Operating expenditure by vote'!F9</f>
        <v>11829782.69796</v>
      </c>
      <c r="D8" s="41">
        <f t="shared" si="1"/>
        <v>13389782.69796</v>
      </c>
      <c r="E8" s="41"/>
      <c r="F8" s="41">
        <v>13389783</v>
      </c>
      <c r="G8" s="41">
        <f t="shared" si="2"/>
        <v>13389783</v>
      </c>
      <c r="H8" s="41">
        <f t="shared" si="0"/>
        <v>0.3020399995148182</v>
      </c>
      <c r="I8" s="41">
        <v>700000</v>
      </c>
      <c r="J8" s="41">
        <f t="shared" si="3"/>
        <v>12362122.9193682</v>
      </c>
      <c r="K8" s="41">
        <f t="shared" si="4"/>
        <v>13062122.9193682</v>
      </c>
      <c r="L8" s="41"/>
      <c r="M8" s="41">
        <v>-735000</v>
      </c>
      <c r="N8" s="41">
        <f t="shared" si="5"/>
        <v>-735000</v>
      </c>
      <c r="O8" s="41">
        <f t="shared" si="6"/>
        <v>12327122.9193682</v>
      </c>
      <c r="P8" s="41">
        <v>0</v>
      </c>
      <c r="Q8" s="41">
        <f t="shared" si="7"/>
        <v>12918418.45073977</v>
      </c>
      <c r="R8" s="41">
        <f t="shared" si="8"/>
        <v>12918418.45073977</v>
      </c>
      <c r="S8" s="41"/>
      <c r="T8" s="41">
        <v>-735000</v>
      </c>
      <c r="U8" s="41">
        <f t="shared" si="9"/>
        <v>-735000</v>
      </c>
      <c r="V8" s="41">
        <f t="shared" si="10"/>
        <v>12183418.45073977</v>
      </c>
    </row>
    <row r="9" spans="1:22" ht="61.5" thickBot="1">
      <c r="A9" s="326" t="s">
        <v>193</v>
      </c>
      <c r="B9" s="41">
        <f>'CAPITAL EXPENDITURE BY VOTE'!F9</f>
        <v>400000</v>
      </c>
      <c r="C9" s="41">
        <f>'Operating expenditure by vote'!F11</f>
        <v>2545800.345333333</v>
      </c>
      <c r="D9" s="41">
        <f t="shared" si="1"/>
        <v>2945800.345333333</v>
      </c>
      <c r="E9" s="41"/>
      <c r="F9" s="41">
        <v>2945800</v>
      </c>
      <c r="G9" s="41">
        <f t="shared" si="2"/>
        <v>2945800</v>
      </c>
      <c r="H9" s="41">
        <f t="shared" si="0"/>
        <v>-0.3453333331272006</v>
      </c>
      <c r="I9" s="41">
        <f>'CAPITAL EXPENDITURE BY VOTE'!G9</f>
        <v>6800000</v>
      </c>
      <c r="J9" s="41">
        <f t="shared" si="3"/>
        <v>2660361.360873333</v>
      </c>
      <c r="K9" s="41">
        <f t="shared" si="4"/>
        <v>9460361.360873334</v>
      </c>
      <c r="L9" s="41"/>
      <c r="M9" s="41">
        <v>-850000</v>
      </c>
      <c r="N9" s="41">
        <f t="shared" si="5"/>
        <v>-850000</v>
      </c>
      <c r="O9" s="41">
        <f t="shared" si="6"/>
        <v>8610361.360873334</v>
      </c>
      <c r="P9" s="41">
        <v>20700000</v>
      </c>
      <c r="Q9" s="41">
        <f t="shared" si="7"/>
        <v>2780077.622112633</v>
      </c>
      <c r="R9" s="41">
        <f t="shared" si="8"/>
        <v>23480077.62211263</v>
      </c>
      <c r="S9" s="41"/>
      <c r="T9" s="41">
        <v>-850000</v>
      </c>
      <c r="U9" s="41">
        <f t="shared" si="9"/>
        <v>-850000</v>
      </c>
      <c r="V9" s="41">
        <f t="shared" si="10"/>
        <v>22630077.62211263</v>
      </c>
    </row>
    <row r="10" spans="1:22" ht="52.5" customHeight="1" thickBot="1">
      <c r="A10" s="326" t="s">
        <v>194</v>
      </c>
      <c r="B10" s="41">
        <f>'CAPITAL EXPENDITURE BY VOTE'!F11</f>
        <v>550000</v>
      </c>
      <c r="C10" s="41">
        <f>'Operating expenditure by vote'!F8</f>
        <v>7604121.061516667</v>
      </c>
      <c r="D10" s="41">
        <f t="shared" si="1"/>
        <v>8154121.061516667</v>
      </c>
      <c r="E10" s="41">
        <v>6984608</v>
      </c>
      <c r="F10" s="41">
        <v>1169514</v>
      </c>
      <c r="G10" s="41">
        <f t="shared" si="2"/>
        <v>8154122</v>
      </c>
      <c r="H10" s="41">
        <f t="shared" si="0"/>
        <v>0.9384833332151175</v>
      </c>
      <c r="I10" s="41">
        <f>'CAPITAL EXPENDITURE BY VOTE'!G11</f>
        <v>400000</v>
      </c>
      <c r="J10" s="41">
        <f t="shared" si="3"/>
        <v>7946306.509284917</v>
      </c>
      <c r="K10" s="41">
        <f t="shared" si="4"/>
        <v>8346306.509284917</v>
      </c>
      <c r="L10" s="41">
        <v>-10472275</v>
      </c>
      <c r="M10" s="41">
        <v>0</v>
      </c>
      <c r="N10" s="41">
        <f t="shared" si="5"/>
        <v>-10472275</v>
      </c>
      <c r="O10" s="41">
        <f t="shared" si="6"/>
        <v>-2125968.4907150827</v>
      </c>
      <c r="P10" s="41">
        <v>0</v>
      </c>
      <c r="Q10" s="41">
        <f t="shared" si="7"/>
        <v>8303890.302202739</v>
      </c>
      <c r="R10" s="41">
        <f t="shared" si="8"/>
        <v>8303890.302202739</v>
      </c>
      <c r="S10" s="41">
        <v>-32773370</v>
      </c>
      <c r="T10" s="41">
        <v>0</v>
      </c>
      <c r="U10" s="41">
        <f t="shared" si="9"/>
        <v>-32773370</v>
      </c>
      <c r="V10" s="41">
        <f t="shared" si="10"/>
        <v>-24469479.69779726</v>
      </c>
    </row>
    <row r="11" spans="1:22" ht="51" customHeight="1" thickBot="1">
      <c r="A11" s="326" t="s">
        <v>224</v>
      </c>
      <c r="B11" s="41">
        <f>'CAPITAL EXPENDITURE BY VOTE'!F8</f>
        <v>11780194</v>
      </c>
      <c r="C11" s="41">
        <f>'Operating expenditure by vote'!F6</f>
        <v>9142040.298316667</v>
      </c>
      <c r="D11" s="41">
        <f t="shared" si="1"/>
        <v>20922234.298316665</v>
      </c>
      <c r="E11" s="41">
        <v>10844148</v>
      </c>
      <c r="F11" s="41">
        <v>10378086</v>
      </c>
      <c r="G11" s="41">
        <f t="shared" si="2"/>
        <v>21222234</v>
      </c>
      <c r="H11" s="41">
        <f t="shared" si="0"/>
        <v>299999.701683335</v>
      </c>
      <c r="I11" s="41">
        <v>43295642</v>
      </c>
      <c r="J11" s="41">
        <f t="shared" si="3"/>
        <v>9553432.111740917</v>
      </c>
      <c r="K11" s="41">
        <f t="shared" si="4"/>
        <v>52849074.11174092</v>
      </c>
      <c r="L11" s="41"/>
      <c r="M11" s="41">
        <v>-13748965</v>
      </c>
      <c r="N11" s="41">
        <f t="shared" si="5"/>
        <v>-13748965</v>
      </c>
      <c r="O11" s="41">
        <f t="shared" si="6"/>
        <v>39100109.11174092</v>
      </c>
      <c r="P11" s="41">
        <v>22595642</v>
      </c>
      <c r="Q11" s="41">
        <f t="shared" si="7"/>
        <v>9983336.556769257</v>
      </c>
      <c r="R11" s="41">
        <f t="shared" si="8"/>
        <v>32578978.55676926</v>
      </c>
      <c r="S11" s="41"/>
      <c r="T11" s="41">
        <v>-15525200</v>
      </c>
      <c r="U11" s="41">
        <f t="shared" si="9"/>
        <v>-15525200</v>
      </c>
      <c r="V11" s="41">
        <f t="shared" si="10"/>
        <v>17053778.55676926</v>
      </c>
    </row>
    <row r="12" spans="1:22" s="327" customFormat="1" ht="52.5" customHeight="1" thickBot="1">
      <c r="A12" s="39" t="s">
        <v>223</v>
      </c>
      <c r="B12" s="43">
        <f aca="true" t="shared" si="11" ref="B12:V12">SUM(B5:B11)</f>
        <v>16340194</v>
      </c>
      <c r="C12" s="43">
        <f t="shared" si="11"/>
        <v>46603647.03468267</v>
      </c>
      <c r="D12" s="43">
        <f t="shared" si="11"/>
        <v>62943841.03468266</v>
      </c>
      <c r="E12" s="43">
        <f t="shared" si="11"/>
        <v>17828756</v>
      </c>
      <c r="F12" s="43">
        <f t="shared" si="11"/>
        <v>45115086</v>
      </c>
      <c r="G12" s="43">
        <f t="shared" si="11"/>
        <v>62943842</v>
      </c>
      <c r="H12" s="43">
        <f t="shared" si="11"/>
        <v>0.9653173361439258</v>
      </c>
      <c r="I12" s="43">
        <f t="shared" si="11"/>
        <v>51595642</v>
      </c>
      <c r="J12" s="43">
        <f t="shared" si="11"/>
        <v>48700811.15124339</v>
      </c>
      <c r="K12" s="43">
        <f t="shared" si="11"/>
        <v>100296453.15124339</v>
      </c>
      <c r="L12" s="43">
        <f t="shared" si="11"/>
        <v>-10472275</v>
      </c>
      <c r="M12" s="43">
        <f t="shared" si="11"/>
        <v>-56677965</v>
      </c>
      <c r="N12" s="43">
        <f t="shared" si="11"/>
        <v>-67150240</v>
      </c>
      <c r="O12" s="43">
        <f t="shared" si="11"/>
        <v>33146213.15124339</v>
      </c>
      <c r="P12" s="43">
        <f t="shared" si="11"/>
        <v>43295642</v>
      </c>
      <c r="Q12" s="43">
        <f t="shared" si="11"/>
        <v>50892347.65304934</v>
      </c>
      <c r="R12" s="43">
        <f t="shared" si="11"/>
        <v>94187989.65304935</v>
      </c>
      <c r="S12" s="43">
        <f t="shared" si="11"/>
        <v>-32773370</v>
      </c>
      <c r="T12" s="43">
        <f t="shared" si="11"/>
        <v>-68307200</v>
      </c>
      <c r="U12" s="43">
        <f t="shared" si="11"/>
        <v>-101080570</v>
      </c>
      <c r="V12" s="43">
        <f t="shared" si="11"/>
        <v>-6892580.346950658</v>
      </c>
    </row>
    <row r="13" spans="1:25" ht="20.25">
      <c r="A13" s="328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8"/>
      <c r="V13" s="328"/>
      <c r="W13" s="328"/>
      <c r="X13" s="328"/>
      <c r="Y13" s="328"/>
    </row>
    <row r="14" spans="1:25" ht="20.25">
      <c r="A14" s="328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8"/>
      <c r="V14" s="328"/>
      <c r="W14" s="328"/>
      <c r="X14" s="328"/>
      <c r="Y14" s="328"/>
    </row>
    <row r="15" spans="1:25" ht="20.25">
      <c r="A15" s="328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8"/>
      <c r="V15" s="328"/>
      <c r="W15" s="328"/>
      <c r="X15" s="328"/>
      <c r="Y15" s="328"/>
    </row>
    <row r="16" spans="1:25" ht="20.25">
      <c r="A16" s="328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8"/>
      <c r="V16" s="328"/>
      <c r="W16" s="328"/>
      <c r="X16" s="328"/>
      <c r="Y16" s="328"/>
    </row>
    <row r="17" spans="1:25" ht="20.25">
      <c r="A17" s="328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8"/>
      <c r="V17" s="328"/>
      <c r="W17" s="328"/>
      <c r="X17" s="328"/>
      <c r="Y17" s="328"/>
    </row>
    <row r="18" spans="1:25" ht="20.25">
      <c r="A18" s="328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8"/>
      <c r="V18" s="328"/>
      <c r="W18" s="328"/>
      <c r="X18" s="328"/>
      <c r="Y18" s="328"/>
    </row>
    <row r="19" spans="1:25" ht="20.25">
      <c r="A19" s="328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8"/>
      <c r="V19" s="328"/>
      <c r="W19" s="328"/>
      <c r="X19" s="328"/>
      <c r="Y19" s="328"/>
    </row>
    <row r="20" spans="1:25" ht="20.25">
      <c r="A20" s="328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8"/>
      <c r="V20" s="328"/>
      <c r="W20" s="328"/>
      <c r="X20" s="328"/>
      <c r="Y20" s="328"/>
    </row>
    <row r="21" spans="1:25" ht="20.25">
      <c r="A21" s="328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8"/>
      <c r="V21" s="328"/>
      <c r="W21" s="328"/>
      <c r="X21" s="328"/>
      <c r="Y21" s="328"/>
    </row>
    <row r="22" spans="1:25" ht="20.25">
      <c r="A22" s="328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8"/>
      <c r="V22" s="328"/>
      <c r="W22" s="328"/>
      <c r="X22" s="328"/>
      <c r="Y22" s="328"/>
    </row>
    <row r="23" spans="1:25" ht="20.25">
      <c r="A23" s="328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8"/>
      <c r="V23" s="328"/>
      <c r="W23" s="328"/>
      <c r="X23" s="328"/>
      <c r="Y23" s="328"/>
    </row>
    <row r="24" spans="1:25" ht="20.25">
      <c r="A24" s="328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8"/>
      <c r="V24" s="328"/>
      <c r="W24" s="328"/>
      <c r="X24" s="328"/>
      <c r="Y24" s="328"/>
    </row>
    <row r="25" spans="1:25" ht="20.25">
      <c r="A25" s="328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8"/>
      <c r="V25" s="328"/>
      <c r="W25" s="328"/>
      <c r="X25" s="328"/>
      <c r="Y25" s="328"/>
    </row>
    <row r="26" spans="1:25" ht="20.25">
      <c r="A26" s="328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8"/>
      <c r="V26" s="328"/>
      <c r="W26" s="328"/>
      <c r="X26" s="328"/>
      <c r="Y26" s="328"/>
    </row>
    <row r="27" spans="1:25" ht="20.2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8"/>
      <c r="V27" s="328"/>
      <c r="W27" s="328"/>
      <c r="X27" s="328"/>
      <c r="Y27" s="328"/>
    </row>
    <row r="28" spans="1:25" ht="20.25">
      <c r="A28" s="328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8"/>
      <c r="V28" s="328"/>
      <c r="W28" s="328"/>
      <c r="X28" s="328"/>
      <c r="Y28" s="328"/>
    </row>
    <row r="29" spans="1:25" ht="20.25">
      <c r="A29" s="328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8"/>
      <c r="V29" s="328"/>
      <c r="W29" s="328"/>
      <c r="X29" s="328"/>
      <c r="Y29" s="328"/>
    </row>
    <row r="30" spans="1:25" ht="20.25">
      <c r="A30" s="328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8"/>
      <c r="V30" s="328"/>
      <c r="W30" s="328"/>
      <c r="X30" s="328"/>
      <c r="Y30" s="328"/>
    </row>
    <row r="31" spans="1:25" ht="20.25">
      <c r="A31" s="328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8"/>
      <c r="V31" s="328"/>
      <c r="W31" s="328"/>
      <c r="X31" s="328"/>
      <c r="Y31" s="328"/>
    </row>
    <row r="32" spans="1:25" ht="20.25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8"/>
      <c r="V32" s="328"/>
      <c r="W32" s="328"/>
      <c r="X32" s="328"/>
      <c r="Y32" s="328"/>
    </row>
    <row r="33" spans="1:25" ht="20.25">
      <c r="A33" s="328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8"/>
      <c r="V33" s="328"/>
      <c r="W33" s="328"/>
      <c r="X33" s="328"/>
      <c r="Y33" s="328"/>
    </row>
    <row r="34" spans="1:25" ht="20.25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8"/>
      <c r="V34" s="328"/>
      <c r="W34" s="328"/>
      <c r="X34" s="328"/>
      <c r="Y34" s="328"/>
    </row>
    <row r="35" spans="1:25" ht="20.25">
      <c r="A35" s="328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8"/>
      <c r="V35" s="328"/>
      <c r="W35" s="328"/>
      <c r="X35" s="328"/>
      <c r="Y35" s="328"/>
    </row>
    <row r="36" spans="1:25" ht="20.25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8"/>
      <c r="V36" s="328"/>
      <c r="W36" s="328"/>
      <c r="X36" s="328"/>
      <c r="Y36" s="328"/>
    </row>
    <row r="37" spans="1:25" ht="20.25">
      <c r="A37" s="328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</row>
    <row r="38" spans="1:25" ht="20.25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</row>
    <row r="39" spans="1:25" ht="20.25">
      <c r="A39" s="328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</row>
    <row r="40" spans="1:25" ht="20.25">
      <c r="A40" s="328"/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</row>
    <row r="41" spans="1:25" ht="20.25">
      <c r="A41" s="328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</row>
    <row r="42" spans="1:25" ht="20.25">
      <c r="A42" s="328"/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</row>
    <row r="43" spans="1:25" ht="20.25">
      <c r="A43" s="328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</row>
    <row r="44" spans="1:25" ht="20.25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</row>
    <row r="45" spans="1:25" ht="20.25">
      <c r="A45" s="328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</row>
    <row r="46" spans="1:25" ht="20.25">
      <c r="A46" s="32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</row>
    <row r="47" spans="1:25" ht="20.25">
      <c r="A47" s="328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</row>
    <row r="48" spans="1:25" ht="20.25">
      <c r="A48" s="328"/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</row>
    <row r="49" spans="1:25" ht="20.25">
      <c r="A49" s="328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</row>
    <row r="50" spans="1:25" ht="20.25">
      <c r="A50" s="32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</row>
    <row r="51" spans="1:25" ht="20.25">
      <c r="A51" s="328"/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</row>
    <row r="52" spans="1:25" ht="20.25">
      <c r="A52" s="328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</row>
    <row r="53" ht="20.25">
      <c r="A53" s="328"/>
    </row>
    <row r="54" ht="20.25">
      <c r="A54" s="328"/>
    </row>
    <row r="55" ht="20.25">
      <c r="A55" s="3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26" r:id="rId1"/>
  <headerFooter alignWithMargins="0">
    <oddFooter>&amp;C&amp;"-,Bold"&amp;16 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89" zoomScalePageLayoutView="0" workbookViewId="0" topLeftCell="A4">
      <selection activeCell="F9" sqref="F9"/>
    </sheetView>
  </sheetViews>
  <sheetFormatPr defaultColWidth="9.140625" defaultRowHeight="15"/>
  <cols>
    <col min="1" max="1" width="49.8515625" style="5" customWidth="1"/>
    <col min="2" max="2" width="23.8515625" style="5" customWidth="1"/>
    <col min="3" max="3" width="21.57421875" style="5" customWidth="1"/>
    <col min="4" max="4" width="21.7109375" style="5" customWidth="1"/>
    <col min="5" max="5" width="18.57421875" style="5" customWidth="1"/>
    <col min="6" max="6" width="20.140625" style="5" customWidth="1"/>
    <col min="7" max="7" width="19.7109375" style="5" customWidth="1"/>
    <col min="8" max="8" width="21.140625" style="5" customWidth="1"/>
    <col min="9" max="9" width="9.140625" style="14" customWidth="1"/>
    <col min="10" max="16384" width="9.140625" style="5" customWidth="1"/>
  </cols>
  <sheetData>
    <row r="1" spans="1:9" s="2" customFormat="1" ht="18.75" thickBot="1">
      <c r="A1" s="9"/>
      <c r="B1" s="9" t="s">
        <v>169</v>
      </c>
      <c r="C1" s="28"/>
      <c r="D1" s="29" t="s">
        <v>170</v>
      </c>
      <c r="E1" s="1"/>
      <c r="F1" s="6"/>
      <c r="G1" s="7" t="s">
        <v>263</v>
      </c>
      <c r="H1" s="8"/>
      <c r="I1" s="3"/>
    </row>
    <row r="2" spans="1:9" s="2" customFormat="1" ht="18">
      <c r="A2" s="10"/>
      <c r="B2" s="10" t="s">
        <v>210</v>
      </c>
      <c r="C2" s="35"/>
      <c r="D2" s="3" t="s">
        <v>1287</v>
      </c>
      <c r="E2" s="4"/>
      <c r="F2" s="9" t="s">
        <v>173</v>
      </c>
      <c r="G2" s="9" t="s">
        <v>174</v>
      </c>
      <c r="H2" s="9" t="s">
        <v>175</v>
      </c>
      <c r="I2" s="3"/>
    </row>
    <row r="3" spans="1:9" s="2" customFormat="1" ht="18.75" thickBot="1">
      <c r="A3" s="10"/>
      <c r="B3" s="10"/>
      <c r="C3" s="36"/>
      <c r="D3" s="37"/>
      <c r="E3" s="38"/>
      <c r="F3" s="10" t="s">
        <v>176</v>
      </c>
      <c r="G3" s="10" t="s">
        <v>177</v>
      </c>
      <c r="H3" s="10" t="s">
        <v>178</v>
      </c>
      <c r="I3" s="3"/>
    </row>
    <row r="4" spans="1:9" s="2" customFormat="1" ht="42" customHeight="1" thickBot="1">
      <c r="A4" s="16" t="s">
        <v>225</v>
      </c>
      <c r="B4" s="32" t="s">
        <v>235</v>
      </c>
      <c r="C4" s="32" t="s">
        <v>236</v>
      </c>
      <c r="D4" s="32" t="s">
        <v>237</v>
      </c>
      <c r="E4" s="335" t="s">
        <v>171</v>
      </c>
      <c r="F4" s="32" t="s">
        <v>238</v>
      </c>
      <c r="G4" s="32" t="s">
        <v>239</v>
      </c>
      <c r="H4" s="32" t="s">
        <v>240</v>
      </c>
      <c r="I4" s="3"/>
    </row>
    <row r="5" spans="1:8" ht="38.25" customHeight="1">
      <c r="A5" s="13" t="s">
        <v>226</v>
      </c>
      <c r="B5" s="17">
        <v>8946529</v>
      </c>
      <c r="C5" s="17">
        <v>13176255</v>
      </c>
      <c r="D5" s="17">
        <v>12975455</v>
      </c>
      <c r="E5" s="336">
        <f>D5</f>
        <v>12975455</v>
      </c>
      <c r="F5" s="17">
        <v>23158140</v>
      </c>
      <c r="G5" s="17">
        <f>F5*10/100+F5</f>
        <v>25473954</v>
      </c>
      <c r="H5" s="17">
        <f>G5*10/100+G5</f>
        <v>28021349.4</v>
      </c>
    </row>
    <row r="6" spans="1:8" ht="35.25" customHeight="1">
      <c r="A6" s="13" t="s">
        <v>227</v>
      </c>
      <c r="B6" s="17">
        <v>5327781</v>
      </c>
      <c r="C6" s="17">
        <v>3286281</v>
      </c>
      <c r="D6" s="17">
        <v>4215665</v>
      </c>
      <c r="E6" s="336">
        <f aca="true" t="shared" si="0" ref="E6:E12">D6</f>
        <v>4215665</v>
      </c>
      <c r="F6" s="17">
        <v>5150808</v>
      </c>
      <c r="G6" s="17">
        <f aca="true" t="shared" si="1" ref="G6:G12">F6*10/100+F6</f>
        <v>5665888.8</v>
      </c>
      <c r="H6" s="17">
        <f aca="true" t="shared" si="2" ref="H6:H12">G6*4.5/100+G6</f>
        <v>5920853.796</v>
      </c>
    </row>
    <row r="7" spans="1:8" ht="36" customHeight="1">
      <c r="A7" s="13" t="s">
        <v>228</v>
      </c>
      <c r="B7" s="17">
        <v>7460363</v>
      </c>
      <c r="C7" s="17">
        <v>13949500</v>
      </c>
      <c r="D7" s="17">
        <v>15396416</v>
      </c>
      <c r="E7" s="336">
        <f t="shared" si="0"/>
        <v>15396416</v>
      </c>
      <c r="F7" s="17">
        <v>13291700</v>
      </c>
      <c r="G7" s="17">
        <f t="shared" si="1"/>
        <v>14620870</v>
      </c>
      <c r="H7" s="17">
        <f t="shared" si="2"/>
        <v>15278809.15</v>
      </c>
    </row>
    <row r="8" spans="1:8" ht="36" customHeight="1">
      <c r="A8" s="13" t="s">
        <v>230</v>
      </c>
      <c r="B8" s="17">
        <v>2379030</v>
      </c>
      <c r="C8" s="17">
        <v>2500000</v>
      </c>
      <c r="D8" s="17">
        <v>2500000</v>
      </c>
      <c r="E8" s="336">
        <f t="shared" si="0"/>
        <v>2500000</v>
      </c>
      <c r="F8" s="17">
        <v>2500000</v>
      </c>
      <c r="G8" s="17">
        <f t="shared" si="1"/>
        <v>2750000</v>
      </c>
      <c r="H8" s="17">
        <f t="shared" si="2"/>
        <v>2873750</v>
      </c>
    </row>
    <row r="9" spans="1:8" ht="37.5" customHeight="1">
      <c r="A9" s="13" t="s">
        <v>229</v>
      </c>
      <c r="B9" s="17">
        <v>2408624</v>
      </c>
      <c r="C9" s="17">
        <v>2760250</v>
      </c>
      <c r="D9" s="17">
        <v>1912250</v>
      </c>
      <c r="E9" s="336">
        <f t="shared" si="0"/>
        <v>1912250</v>
      </c>
      <c r="F9" s="17">
        <f>'detailed opex. budget'!G11</f>
        <v>1203000</v>
      </c>
      <c r="G9" s="17">
        <f t="shared" si="1"/>
        <v>1323300</v>
      </c>
      <c r="H9" s="17">
        <f t="shared" si="2"/>
        <v>1382848.5</v>
      </c>
    </row>
    <row r="10" spans="1:8" ht="36" customHeight="1">
      <c r="A10" s="13" t="s">
        <v>232</v>
      </c>
      <c r="B10" s="17">
        <v>11738</v>
      </c>
      <c r="C10" s="17">
        <v>50000</v>
      </c>
      <c r="D10" s="17">
        <v>0</v>
      </c>
      <c r="E10" s="336">
        <f t="shared" si="0"/>
        <v>0</v>
      </c>
      <c r="F10" s="17">
        <v>0</v>
      </c>
      <c r="G10" s="17">
        <f t="shared" si="1"/>
        <v>0</v>
      </c>
      <c r="H10" s="17">
        <f t="shared" si="2"/>
        <v>0</v>
      </c>
    </row>
    <row r="11" spans="1:8" ht="36" customHeight="1">
      <c r="A11" s="13" t="s">
        <v>233</v>
      </c>
      <c r="B11" s="17">
        <v>13108446</v>
      </c>
      <c r="C11" s="17">
        <v>8699000</v>
      </c>
      <c r="D11" s="17">
        <v>7421500</v>
      </c>
      <c r="E11" s="336">
        <f t="shared" si="0"/>
        <v>7421500</v>
      </c>
      <c r="F11" s="17">
        <f>'detailed opex. budget'!G12</f>
        <v>1300000</v>
      </c>
      <c r="G11" s="17">
        <f t="shared" si="1"/>
        <v>1430000</v>
      </c>
      <c r="H11" s="17">
        <f t="shared" si="2"/>
        <v>1494350</v>
      </c>
    </row>
    <row r="12" spans="1:8" ht="36.75" customHeight="1">
      <c r="A12" s="13" t="s">
        <v>234</v>
      </c>
      <c r="B12" s="17">
        <v>0</v>
      </c>
      <c r="C12" s="17">
        <v>200000</v>
      </c>
      <c r="D12" s="17">
        <v>200000</v>
      </c>
      <c r="E12" s="336">
        <f t="shared" si="0"/>
        <v>200000</v>
      </c>
      <c r="F12" s="17">
        <v>0</v>
      </c>
      <c r="G12" s="17">
        <f t="shared" si="1"/>
        <v>0</v>
      </c>
      <c r="H12" s="17">
        <f t="shared" si="2"/>
        <v>0</v>
      </c>
    </row>
    <row r="13" spans="1:8" ht="33.75" customHeight="1">
      <c r="A13" s="13"/>
      <c r="B13" s="17"/>
      <c r="C13" s="17"/>
      <c r="D13" s="17"/>
      <c r="E13" s="336"/>
      <c r="F13" s="17"/>
      <c r="G13" s="17"/>
      <c r="H13" s="17"/>
    </row>
    <row r="14" spans="1:8" ht="36.75" customHeight="1" thickBot="1">
      <c r="A14" s="293" t="s">
        <v>251</v>
      </c>
      <c r="B14" s="294">
        <f>SUM(B5:B12)</f>
        <v>39642511</v>
      </c>
      <c r="C14" s="294">
        <f aca="true" t="shared" si="3" ref="C14:H14">SUM(C5:C12)</f>
        <v>44621286</v>
      </c>
      <c r="D14" s="294">
        <f t="shared" si="3"/>
        <v>44621286</v>
      </c>
      <c r="E14" s="337">
        <f t="shared" si="3"/>
        <v>44621286</v>
      </c>
      <c r="F14" s="294">
        <f t="shared" si="3"/>
        <v>46603648</v>
      </c>
      <c r="G14" s="294">
        <f t="shared" si="3"/>
        <v>51264012.8</v>
      </c>
      <c r="H14" s="294">
        <f t="shared" si="3"/>
        <v>54971960.84599999</v>
      </c>
    </row>
    <row r="15" spans="1:8" ht="30.75" customHeight="1">
      <c r="A15" s="14"/>
      <c r="B15" s="26"/>
      <c r="C15" s="26"/>
      <c r="D15" s="26"/>
      <c r="E15" s="26"/>
      <c r="F15" s="26"/>
      <c r="G15" s="26"/>
      <c r="H15" s="26"/>
    </row>
    <row r="16" spans="2:8" ht="18">
      <c r="B16" s="19"/>
      <c r="C16" s="19"/>
      <c r="D16" s="19"/>
      <c r="E16" s="19"/>
      <c r="F16" s="19"/>
      <c r="G16" s="19"/>
      <c r="H16" s="19"/>
    </row>
    <row r="17" spans="2:8" ht="18">
      <c r="B17" s="19"/>
      <c r="C17" s="19"/>
      <c r="D17" s="19"/>
      <c r="E17" s="19"/>
      <c r="F17" s="19"/>
      <c r="G17" s="19"/>
      <c r="H17" s="19"/>
    </row>
    <row r="18" spans="2:8" ht="18">
      <c r="B18" s="19"/>
      <c r="C18" s="19"/>
      <c r="D18" s="19"/>
      <c r="E18" s="19"/>
      <c r="F18" s="19"/>
      <c r="G18" s="19"/>
      <c r="H18" s="19"/>
    </row>
    <row r="19" spans="2:8" ht="18">
      <c r="B19" s="19"/>
      <c r="C19" s="19"/>
      <c r="D19" s="19"/>
      <c r="E19" s="19"/>
      <c r="F19" s="19"/>
      <c r="G19" s="19"/>
      <c r="H19" s="19"/>
    </row>
    <row r="20" spans="2:8" ht="18">
      <c r="B20" s="19"/>
      <c r="C20" s="19"/>
      <c r="D20" s="19"/>
      <c r="E20" s="19"/>
      <c r="F20" s="19"/>
      <c r="G20" s="19"/>
      <c r="H20" s="19"/>
    </row>
    <row r="21" spans="2:8" ht="18">
      <c r="B21" s="19"/>
      <c r="C21" s="19"/>
      <c r="D21" s="19"/>
      <c r="E21" s="19"/>
      <c r="F21" s="19"/>
      <c r="G21" s="19"/>
      <c r="H21" s="19"/>
    </row>
    <row r="22" spans="2:8" ht="18">
      <c r="B22" s="19"/>
      <c r="C22" s="19"/>
      <c r="D22" s="19"/>
      <c r="E22" s="19"/>
      <c r="F22" s="19"/>
      <c r="G22" s="19"/>
      <c r="H22" s="19"/>
    </row>
    <row r="23" spans="2:8" ht="18">
      <c r="B23" s="19"/>
      <c r="C23" s="19"/>
      <c r="D23" s="19"/>
      <c r="E23" s="19"/>
      <c r="F23" s="19"/>
      <c r="G23" s="19"/>
      <c r="H23" s="19"/>
    </row>
    <row r="24" spans="2:8" ht="18">
      <c r="B24" s="19"/>
      <c r="C24" s="19"/>
      <c r="D24" s="19"/>
      <c r="E24" s="19"/>
      <c r="F24" s="19"/>
      <c r="G24" s="19"/>
      <c r="H24" s="19"/>
    </row>
    <row r="25" spans="2:8" ht="18">
      <c r="B25" s="19"/>
      <c r="C25" s="19"/>
      <c r="D25" s="19"/>
      <c r="E25" s="19"/>
      <c r="F25" s="19"/>
      <c r="G25" s="19"/>
      <c r="H25" s="19"/>
    </row>
    <row r="26" spans="2:8" ht="18">
      <c r="B26" s="19"/>
      <c r="C26" s="19"/>
      <c r="D26" s="19"/>
      <c r="E26" s="19"/>
      <c r="F26" s="19"/>
      <c r="G26" s="19"/>
      <c r="H26" s="19"/>
    </row>
    <row r="27" spans="2:8" ht="18">
      <c r="B27" s="19"/>
      <c r="C27" s="19"/>
      <c r="D27" s="19"/>
      <c r="E27" s="19"/>
      <c r="F27" s="19"/>
      <c r="G27" s="19"/>
      <c r="H27" s="19"/>
    </row>
    <row r="28" spans="2:8" ht="18">
      <c r="B28" s="19"/>
      <c r="C28" s="19"/>
      <c r="D28" s="19"/>
      <c r="E28" s="19"/>
      <c r="F28" s="19"/>
      <c r="G28" s="19"/>
      <c r="H28" s="19"/>
    </row>
    <row r="29" spans="2:8" ht="18">
      <c r="B29" s="19"/>
      <c r="C29" s="19"/>
      <c r="D29" s="19"/>
      <c r="E29" s="19"/>
      <c r="F29" s="19"/>
      <c r="G29" s="19"/>
      <c r="H29" s="19"/>
    </row>
    <row r="30" spans="2:8" ht="18">
      <c r="B30" s="19"/>
      <c r="C30" s="19"/>
      <c r="D30" s="19"/>
      <c r="E30" s="19"/>
      <c r="F30" s="19"/>
      <c r="G30" s="19"/>
      <c r="H30" s="19"/>
    </row>
    <row r="31" spans="2:8" ht="18">
      <c r="B31" s="19"/>
      <c r="C31" s="19"/>
      <c r="D31" s="19"/>
      <c r="E31" s="19"/>
      <c r="F31" s="19"/>
      <c r="G31" s="19"/>
      <c r="H31" s="19"/>
    </row>
    <row r="32" spans="2:8" ht="18">
      <c r="B32" s="19"/>
      <c r="C32" s="19"/>
      <c r="D32" s="19"/>
      <c r="E32" s="19"/>
      <c r="F32" s="19"/>
      <c r="G32" s="19"/>
      <c r="H32" s="19"/>
    </row>
    <row r="33" spans="2:8" ht="18">
      <c r="B33" s="19"/>
      <c r="C33" s="19"/>
      <c r="D33" s="19"/>
      <c r="E33" s="19"/>
      <c r="F33" s="19"/>
      <c r="G33" s="19"/>
      <c r="H33" s="19"/>
    </row>
    <row r="34" spans="2:8" ht="18">
      <c r="B34" s="19"/>
      <c r="C34" s="19"/>
      <c r="D34" s="19"/>
      <c r="E34" s="19"/>
      <c r="F34" s="19"/>
      <c r="G34" s="19"/>
      <c r="H34" s="19"/>
    </row>
    <row r="35" spans="2:8" ht="18">
      <c r="B35" s="19"/>
      <c r="C35" s="19"/>
      <c r="D35" s="19"/>
      <c r="E35" s="19"/>
      <c r="F35" s="19"/>
      <c r="G35" s="19"/>
      <c r="H35" s="19"/>
    </row>
    <row r="36" spans="2:8" ht="18">
      <c r="B36" s="19"/>
      <c r="C36" s="19"/>
      <c r="D36" s="19"/>
      <c r="E36" s="19"/>
      <c r="F36" s="19"/>
      <c r="G36" s="19"/>
      <c r="H36" s="19"/>
    </row>
    <row r="37" spans="2:8" ht="18">
      <c r="B37" s="19"/>
      <c r="C37" s="19"/>
      <c r="D37" s="19"/>
      <c r="E37" s="19"/>
      <c r="F37" s="19"/>
      <c r="G37" s="19"/>
      <c r="H37" s="19"/>
    </row>
    <row r="38" spans="2:8" ht="18">
      <c r="B38" s="19"/>
      <c r="C38" s="19"/>
      <c r="D38" s="19"/>
      <c r="E38" s="19"/>
      <c r="F38" s="19"/>
      <c r="G38" s="19"/>
      <c r="H38" s="19"/>
    </row>
    <row r="39" spans="2:8" ht="18">
      <c r="B39" s="19"/>
      <c r="C39" s="19"/>
      <c r="D39" s="19"/>
      <c r="E39" s="19"/>
      <c r="F39" s="19"/>
      <c r="G39" s="19"/>
      <c r="H39" s="19"/>
    </row>
    <row r="40" spans="2:8" ht="18">
      <c r="B40" s="19"/>
      <c r="C40" s="19"/>
      <c r="D40" s="19"/>
      <c r="E40" s="19"/>
      <c r="F40" s="19"/>
      <c r="G40" s="19"/>
      <c r="H40" s="19"/>
    </row>
    <row r="41" spans="2:8" ht="18">
      <c r="B41" s="19"/>
      <c r="C41" s="19"/>
      <c r="D41" s="19"/>
      <c r="E41" s="19"/>
      <c r="F41" s="19"/>
      <c r="G41" s="19"/>
      <c r="H41" s="19"/>
    </row>
    <row r="42" spans="2:8" ht="18">
      <c r="B42" s="19"/>
      <c r="C42" s="19"/>
      <c r="D42" s="19"/>
      <c r="E42" s="19"/>
      <c r="F42" s="19"/>
      <c r="G42" s="19"/>
      <c r="H42" s="19"/>
    </row>
    <row r="43" spans="2:8" ht="18">
      <c r="B43" s="19"/>
      <c r="C43" s="19"/>
      <c r="D43" s="19"/>
      <c r="E43" s="19"/>
      <c r="F43" s="19"/>
      <c r="G43" s="19"/>
      <c r="H43" s="19"/>
    </row>
    <row r="44" spans="2:8" ht="18">
      <c r="B44" s="19"/>
      <c r="C44" s="19"/>
      <c r="D44" s="19"/>
      <c r="E44" s="19"/>
      <c r="F44" s="19"/>
      <c r="G44" s="19"/>
      <c r="H44" s="19"/>
    </row>
    <row r="45" spans="2:8" ht="18">
      <c r="B45" s="19"/>
      <c r="C45" s="19"/>
      <c r="D45" s="19"/>
      <c r="E45" s="19"/>
      <c r="F45" s="19"/>
      <c r="G45" s="19"/>
      <c r="H45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1"/>
  <headerFooter alignWithMargins="0">
    <oddFooter>&amp;C&amp;"-,Bold"&amp;16 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4">
      <selection activeCell="A23" sqref="A23"/>
    </sheetView>
  </sheetViews>
  <sheetFormatPr defaultColWidth="9.140625" defaultRowHeight="15"/>
  <cols>
    <col min="1" max="16384" width="9.140625" style="357" customWidth="1"/>
  </cols>
  <sheetData>
    <row r="1" s="358" customFormat="1" ht="18">
      <c r="A1" s="358" t="s">
        <v>120</v>
      </c>
    </row>
    <row r="3" ht="18">
      <c r="A3" s="357" t="s">
        <v>121</v>
      </c>
    </row>
    <row r="4" ht="18">
      <c r="A4" s="357" t="s">
        <v>122</v>
      </c>
    </row>
    <row r="5" ht="18">
      <c r="A5" s="357" t="s">
        <v>123</v>
      </c>
    </row>
    <row r="7" ht="18">
      <c r="A7" s="357" t="s">
        <v>124</v>
      </c>
    </row>
    <row r="8" ht="18">
      <c r="A8" s="357" t="s">
        <v>125</v>
      </c>
    </row>
    <row r="9" ht="18">
      <c r="A9" s="357" t="s">
        <v>126</v>
      </c>
    </row>
    <row r="10" ht="18">
      <c r="A10" s="357" t="s">
        <v>127</v>
      </c>
    </row>
    <row r="11" ht="18">
      <c r="A11" s="357" t="s">
        <v>128</v>
      </c>
    </row>
    <row r="13" ht="18">
      <c r="A13" s="357" t="s">
        <v>129</v>
      </c>
    </row>
    <row r="14" ht="18">
      <c r="A14" s="357" t="s">
        <v>130</v>
      </c>
    </row>
    <row r="15" ht="18">
      <c r="A15" s="357" t="s">
        <v>131</v>
      </c>
    </row>
    <row r="16" ht="18">
      <c r="A16" s="357" t="s">
        <v>132</v>
      </c>
    </row>
    <row r="18" ht="18">
      <c r="A18" s="357" t="s">
        <v>133</v>
      </c>
    </row>
    <row r="19" ht="18">
      <c r="A19" s="357" t="s">
        <v>134</v>
      </c>
    </row>
    <row r="20" ht="18">
      <c r="A20" s="357" t="s">
        <v>135</v>
      </c>
    </row>
    <row r="22" ht="18">
      <c r="A22" s="357" t="s">
        <v>166</v>
      </c>
    </row>
    <row r="23" ht="18">
      <c r="A23" s="357" t="s">
        <v>167</v>
      </c>
    </row>
    <row r="24" ht="18">
      <c r="A24" s="357" t="s">
        <v>136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 alignWithMargins="0">
    <oddFooter>&amp;C&amp;"-,Bold"&amp;16 26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B6">
      <selection activeCell="I15" sqref="I15"/>
    </sheetView>
  </sheetViews>
  <sheetFormatPr defaultColWidth="9.140625" defaultRowHeight="15"/>
  <cols>
    <col min="1" max="1" width="55.57421875" style="5" customWidth="1"/>
    <col min="2" max="2" width="26.57421875" style="5" customWidth="1"/>
    <col min="3" max="3" width="21.8515625" style="5" bestFit="1" customWidth="1"/>
    <col min="4" max="4" width="21.57421875" style="5" customWidth="1"/>
    <col min="5" max="5" width="21.7109375" style="5" customWidth="1"/>
    <col min="6" max="6" width="19.140625" style="5" customWidth="1"/>
    <col min="7" max="7" width="17.140625" style="5" customWidth="1"/>
    <col min="8" max="8" width="17.28125" style="5" customWidth="1"/>
    <col min="9" max="9" width="20.7109375" style="5" customWidth="1"/>
    <col min="10" max="16384" width="9.140625" style="5" customWidth="1"/>
  </cols>
  <sheetData>
    <row r="1" spans="1:10" s="2" customFormat="1" ht="18.75" thickBot="1">
      <c r="A1" s="9"/>
      <c r="B1" s="44"/>
      <c r="C1" s="9" t="s">
        <v>169</v>
      </c>
      <c r="D1" s="28"/>
      <c r="E1" s="29" t="s">
        <v>170</v>
      </c>
      <c r="F1" s="1"/>
      <c r="G1" s="6"/>
      <c r="H1" s="7" t="s">
        <v>263</v>
      </c>
      <c r="I1" s="8"/>
      <c r="J1" s="3"/>
    </row>
    <row r="2" spans="1:10" s="2" customFormat="1" ht="18">
      <c r="A2" s="10"/>
      <c r="B2" s="35"/>
      <c r="C2" s="10" t="s">
        <v>210</v>
      </c>
      <c r="D2" s="35"/>
      <c r="E2" s="3" t="s">
        <v>211</v>
      </c>
      <c r="F2" s="4"/>
      <c r="G2" s="9" t="s">
        <v>173</v>
      </c>
      <c r="H2" s="9" t="s">
        <v>174</v>
      </c>
      <c r="I2" s="1" t="s">
        <v>175</v>
      </c>
      <c r="J2" s="3"/>
    </row>
    <row r="3" spans="1:10" s="2" customFormat="1" ht="18.75" thickBot="1">
      <c r="A3" s="11" t="s">
        <v>396</v>
      </c>
      <c r="B3" s="35"/>
      <c r="C3" s="10"/>
      <c r="D3" s="35"/>
      <c r="E3" s="3"/>
      <c r="F3" s="4"/>
      <c r="G3" s="11" t="s">
        <v>176</v>
      </c>
      <c r="H3" s="11" t="s">
        <v>177</v>
      </c>
      <c r="I3" s="38" t="s">
        <v>178</v>
      </c>
      <c r="J3" s="3"/>
    </row>
    <row r="4" spans="1:10" s="2" customFormat="1" ht="36.75" thickBot="1">
      <c r="A4" s="16" t="s">
        <v>395</v>
      </c>
      <c r="B4" s="6" t="s">
        <v>397</v>
      </c>
      <c r="C4" s="32" t="s">
        <v>235</v>
      </c>
      <c r="D4" s="32" t="s">
        <v>236</v>
      </c>
      <c r="E4" s="32" t="s">
        <v>237</v>
      </c>
      <c r="F4" s="341" t="s">
        <v>171</v>
      </c>
      <c r="G4" s="32" t="s">
        <v>238</v>
      </c>
      <c r="H4" s="32" t="s">
        <v>239</v>
      </c>
      <c r="I4" s="32" t="s">
        <v>240</v>
      </c>
      <c r="J4" s="3"/>
    </row>
    <row r="5" spans="1:10" s="2" customFormat="1" ht="36" customHeight="1" thickBot="1">
      <c r="A5" s="14" t="s">
        <v>1288</v>
      </c>
      <c r="B5" s="338" t="s">
        <v>1289</v>
      </c>
      <c r="C5" s="296">
        <f>'operating revenue by source'!B10</f>
        <v>2355012</v>
      </c>
      <c r="D5" s="296">
        <f>'operating revenue by source'!C10</f>
        <v>2500000</v>
      </c>
      <c r="E5" s="296">
        <f>'operating revenue by source'!D10</f>
        <v>2500000</v>
      </c>
      <c r="F5" s="353">
        <f>'operating revenue by source'!E10</f>
        <v>2500000</v>
      </c>
      <c r="G5" s="296">
        <f>'operating revenue by source'!F10</f>
        <v>2500000</v>
      </c>
      <c r="H5" s="296">
        <f>'operating revenue by source'!G10</f>
        <v>2750000</v>
      </c>
      <c r="I5" s="296">
        <f>'operating revenue by source'!H10</f>
        <v>3025000</v>
      </c>
      <c r="J5" s="3"/>
    </row>
    <row r="6" spans="1:10" s="2" customFormat="1" ht="38.25" customHeight="1" thickBot="1">
      <c r="A6" s="352" t="s">
        <v>1288</v>
      </c>
      <c r="B6" s="45" t="s">
        <v>1290</v>
      </c>
      <c r="C6" s="17">
        <v>717347</v>
      </c>
      <c r="D6" s="17">
        <f>'operating revenue by source'!D12</f>
        <v>1023868</v>
      </c>
      <c r="E6" s="17">
        <v>1023868</v>
      </c>
      <c r="F6" s="342">
        <v>1023868</v>
      </c>
      <c r="G6" s="17">
        <f>'operating revenue by source'!F12</f>
        <v>1085300</v>
      </c>
      <c r="H6" s="17">
        <f>'operating revenue by source'!G12</f>
        <v>1193830</v>
      </c>
      <c r="I6" s="17">
        <f>'operating revenue by source'!H12</f>
        <v>1313213</v>
      </c>
      <c r="J6" s="3"/>
    </row>
    <row r="7" spans="1:10" s="2" customFormat="1" ht="36" customHeight="1">
      <c r="A7" s="338" t="s">
        <v>1288</v>
      </c>
      <c r="B7" s="45" t="s">
        <v>1291</v>
      </c>
      <c r="C7" s="17">
        <v>0</v>
      </c>
      <c r="D7" s="17">
        <v>807802</v>
      </c>
      <c r="E7" s="17">
        <v>807802</v>
      </c>
      <c r="F7" s="342">
        <v>807802</v>
      </c>
      <c r="G7" s="17">
        <f>'operating revenue by source'!F14</f>
        <v>890520</v>
      </c>
      <c r="H7" s="17">
        <f>'operating revenue by source'!G14</f>
        <v>979572</v>
      </c>
      <c r="I7" s="17">
        <f>'operating revenue by source'!H14</f>
        <v>1077529.2</v>
      </c>
      <c r="J7" s="3"/>
    </row>
    <row r="8" spans="1:10" ht="38.25" customHeight="1">
      <c r="A8" s="45" t="s">
        <v>1288</v>
      </c>
      <c r="B8" s="45" t="s">
        <v>1292</v>
      </c>
      <c r="C8" s="17">
        <v>0</v>
      </c>
      <c r="D8" s="17">
        <v>604635</v>
      </c>
      <c r="E8" s="17">
        <v>590635</v>
      </c>
      <c r="F8" s="342">
        <v>590635</v>
      </c>
      <c r="G8" s="17">
        <f>'operating revenue by source'!F15</f>
        <v>650000</v>
      </c>
      <c r="H8" s="17">
        <f>'operating revenue by source'!G15</f>
        <v>715000</v>
      </c>
      <c r="I8" s="17">
        <f>'operating revenue by source'!H15</f>
        <v>786500</v>
      </c>
      <c r="J8" s="14"/>
    </row>
    <row r="9" spans="1:10" ht="35.25" customHeight="1">
      <c r="A9" s="45" t="s">
        <v>1288</v>
      </c>
      <c r="B9" s="45" t="s">
        <v>456</v>
      </c>
      <c r="C9" s="17">
        <v>1427022</v>
      </c>
      <c r="D9" s="17">
        <v>1301096</v>
      </c>
      <c r="E9" s="17">
        <v>1239139</v>
      </c>
      <c r="F9" s="342">
        <v>1239139</v>
      </c>
      <c r="G9" s="17">
        <v>1526310</v>
      </c>
      <c r="H9" s="17">
        <v>1678941</v>
      </c>
      <c r="I9" s="17">
        <v>1846835</v>
      </c>
      <c r="J9" s="14"/>
    </row>
    <row r="10" spans="1:10" ht="36" customHeight="1">
      <c r="A10" s="45" t="s">
        <v>1293</v>
      </c>
      <c r="B10" s="45" t="s">
        <v>1295</v>
      </c>
      <c r="C10" s="12">
        <v>389931</v>
      </c>
      <c r="D10" s="17">
        <v>181169</v>
      </c>
      <c r="E10" s="17">
        <v>386169</v>
      </c>
      <c r="F10" s="342">
        <v>386169</v>
      </c>
      <c r="G10" s="17">
        <f>'operating revenue by source'!F13</f>
        <v>409339</v>
      </c>
      <c r="H10" s="17">
        <v>450273</v>
      </c>
      <c r="I10" s="17">
        <v>495300</v>
      </c>
      <c r="J10" s="14"/>
    </row>
    <row r="11" spans="1:10" ht="36" customHeight="1">
      <c r="A11" s="45" t="s">
        <v>1293</v>
      </c>
      <c r="B11" s="45" t="s">
        <v>1296</v>
      </c>
      <c r="C11" s="17">
        <v>27650400</v>
      </c>
      <c r="D11" s="17">
        <v>35410721</v>
      </c>
      <c r="E11" s="17">
        <v>35410721</v>
      </c>
      <c r="F11" s="342">
        <v>35410721</v>
      </c>
      <c r="G11" s="17">
        <v>45115086</v>
      </c>
      <c r="H11" s="17">
        <v>56677965</v>
      </c>
      <c r="I11" s="17">
        <v>68307200</v>
      </c>
      <c r="J11" s="14"/>
    </row>
    <row r="12" spans="1:10" ht="37.5" customHeight="1">
      <c r="A12" s="45" t="s">
        <v>1294</v>
      </c>
      <c r="B12" s="45" t="s">
        <v>185</v>
      </c>
      <c r="C12" s="17">
        <v>0</v>
      </c>
      <c r="D12" s="17">
        <v>3200000</v>
      </c>
      <c r="E12" s="17">
        <v>3200000</v>
      </c>
      <c r="F12" s="342">
        <v>3200000</v>
      </c>
      <c r="G12" s="17">
        <f>'operating revenue by source'!F16</f>
        <v>6284316</v>
      </c>
      <c r="H12" s="17">
        <v>6912748</v>
      </c>
      <c r="I12" s="17">
        <v>7604022</v>
      </c>
      <c r="J12" s="14"/>
    </row>
    <row r="13" spans="1:10" ht="37.5" customHeight="1" thickBot="1">
      <c r="A13" s="354"/>
      <c r="B13" s="14" t="s">
        <v>21</v>
      </c>
      <c r="C13" s="295">
        <f>'operating revenue by source'!B9</f>
        <v>6336002</v>
      </c>
      <c r="D13" s="295">
        <f>'operating revenue by source'!C9</f>
        <v>9917353</v>
      </c>
      <c r="E13" s="295">
        <f>'operating revenue by source'!D9</f>
        <v>9788310</v>
      </c>
      <c r="F13" s="26">
        <f>'operating revenue by source'!E9</f>
        <v>9788310</v>
      </c>
      <c r="G13" s="295">
        <f>'operating revenue by source'!F9</f>
        <v>4482971</v>
      </c>
      <c r="H13" s="295">
        <f>'operating revenue by source'!G9</f>
        <v>4931268.1</v>
      </c>
      <c r="I13" s="295"/>
      <c r="J13" s="14"/>
    </row>
    <row r="14" spans="1:10" ht="33.75" customHeight="1" thickBot="1">
      <c r="A14" s="16" t="s">
        <v>1297</v>
      </c>
      <c r="B14" s="339"/>
      <c r="C14" s="34">
        <f>SUM(C5:C13)</f>
        <v>38875714</v>
      </c>
      <c r="D14" s="34">
        <f aca="true" t="shared" si="0" ref="D14:I14">SUM(D5:D13)</f>
        <v>54946644</v>
      </c>
      <c r="E14" s="34">
        <f t="shared" si="0"/>
        <v>54946644</v>
      </c>
      <c r="F14" s="34">
        <f t="shared" si="0"/>
        <v>54946644</v>
      </c>
      <c r="G14" s="34">
        <f t="shared" si="0"/>
        <v>62943842</v>
      </c>
      <c r="H14" s="34">
        <f t="shared" si="0"/>
        <v>76289597.1</v>
      </c>
      <c r="I14" s="34">
        <f t="shared" si="0"/>
        <v>84455599.2</v>
      </c>
      <c r="J14" s="14"/>
    </row>
    <row r="15" spans="1:10" ht="36.75" customHeight="1">
      <c r="A15" s="3"/>
      <c r="C15" s="19"/>
      <c r="D15" s="19"/>
      <c r="E15" s="19"/>
      <c r="F15" s="19"/>
      <c r="G15" s="19"/>
      <c r="H15" s="19"/>
      <c r="I15" s="19"/>
      <c r="J15" s="14"/>
    </row>
    <row r="16" spans="1:10" ht="30.75" customHeight="1">
      <c r="A16" s="14"/>
      <c r="C16" s="19"/>
      <c r="D16" s="19"/>
      <c r="E16" s="19"/>
      <c r="F16" s="19"/>
      <c r="G16" s="19"/>
      <c r="H16" s="19"/>
      <c r="I16" s="19"/>
      <c r="J16" s="14"/>
    </row>
    <row r="17" spans="3:10" ht="18">
      <c r="C17" s="19"/>
      <c r="D17" s="19"/>
      <c r="E17" s="19"/>
      <c r="F17" s="19"/>
      <c r="G17" s="19"/>
      <c r="H17" s="19"/>
      <c r="I17" s="19"/>
      <c r="J17" s="14"/>
    </row>
    <row r="18" spans="3:9" ht="18">
      <c r="C18" s="19"/>
      <c r="D18" s="19"/>
      <c r="E18" s="19"/>
      <c r="F18" s="19"/>
      <c r="G18" s="19"/>
      <c r="H18" s="19"/>
      <c r="I18" s="19"/>
    </row>
    <row r="19" spans="3:9" ht="18">
      <c r="C19" s="19"/>
      <c r="D19" s="19"/>
      <c r="E19" s="19"/>
      <c r="F19" s="19"/>
      <c r="G19" s="19"/>
      <c r="H19" s="19"/>
      <c r="I19" s="19"/>
    </row>
    <row r="20" spans="3:9" ht="18">
      <c r="C20" s="19"/>
      <c r="D20" s="19"/>
      <c r="E20" s="19"/>
      <c r="F20" s="19"/>
      <c r="G20" s="19"/>
      <c r="H20" s="19"/>
      <c r="I20" s="19"/>
    </row>
    <row r="21" spans="3:9" ht="18">
      <c r="C21" s="19"/>
      <c r="D21" s="19"/>
      <c r="E21" s="19"/>
      <c r="F21" s="19"/>
      <c r="G21" s="19"/>
      <c r="H21" s="19"/>
      <c r="I21" s="19"/>
    </row>
    <row r="22" spans="3:9" ht="18">
      <c r="C22" s="19"/>
      <c r="D22" s="19"/>
      <c r="E22" s="19"/>
      <c r="F22" s="19"/>
      <c r="G22" s="19"/>
      <c r="H22" s="19"/>
      <c r="I22" s="19"/>
    </row>
    <row r="23" spans="3:9" ht="18">
      <c r="C23" s="19"/>
      <c r="D23" s="19"/>
      <c r="E23" s="19"/>
      <c r="F23" s="19"/>
      <c r="G23" s="19"/>
      <c r="H23" s="19"/>
      <c r="I23" s="19"/>
    </row>
    <row r="24" spans="3:9" ht="18">
      <c r="C24" s="19"/>
      <c r="D24" s="19"/>
      <c r="E24" s="19"/>
      <c r="F24" s="19"/>
      <c r="G24" s="19"/>
      <c r="H24" s="19"/>
      <c r="I24" s="19"/>
    </row>
    <row r="25" spans="3:9" ht="18">
      <c r="C25" s="19"/>
      <c r="D25" s="19"/>
      <c r="E25" s="19"/>
      <c r="F25" s="19"/>
      <c r="G25" s="19"/>
      <c r="H25" s="19"/>
      <c r="I25" s="19"/>
    </row>
    <row r="26" spans="3:9" ht="18">
      <c r="C26" s="19"/>
      <c r="D26" s="19"/>
      <c r="E26" s="19"/>
      <c r="F26" s="19"/>
      <c r="G26" s="19"/>
      <c r="H26" s="19"/>
      <c r="I26" s="19"/>
    </row>
    <row r="27" spans="3:9" ht="18">
      <c r="C27" s="19"/>
      <c r="D27" s="19"/>
      <c r="E27" s="19"/>
      <c r="F27" s="19"/>
      <c r="G27" s="19"/>
      <c r="H27" s="19"/>
      <c r="I27" s="19"/>
    </row>
    <row r="28" spans="3:9" ht="18">
      <c r="C28" s="19"/>
      <c r="D28" s="19"/>
      <c r="E28" s="19"/>
      <c r="F28" s="19"/>
      <c r="G28" s="19"/>
      <c r="H28" s="19"/>
      <c r="I28" s="19"/>
    </row>
    <row r="29" spans="3:9" ht="18">
      <c r="C29" s="19"/>
      <c r="D29" s="19"/>
      <c r="E29" s="19"/>
      <c r="F29" s="19"/>
      <c r="G29" s="19"/>
      <c r="H29" s="19"/>
      <c r="I29" s="19"/>
    </row>
    <row r="30" spans="3:9" ht="18">
      <c r="C30" s="19"/>
      <c r="D30" s="19"/>
      <c r="E30" s="19"/>
      <c r="F30" s="19"/>
      <c r="G30" s="19"/>
      <c r="H30" s="19"/>
      <c r="I30" s="19"/>
    </row>
    <row r="31" spans="3:9" ht="18">
      <c r="C31" s="19"/>
      <c r="D31" s="19"/>
      <c r="E31" s="19"/>
      <c r="F31" s="19"/>
      <c r="G31" s="19"/>
      <c r="H31" s="19"/>
      <c r="I31" s="19"/>
    </row>
    <row r="32" spans="3:9" ht="18">
      <c r="C32" s="19"/>
      <c r="D32" s="19"/>
      <c r="E32" s="19"/>
      <c r="F32" s="19"/>
      <c r="G32" s="19"/>
      <c r="H32" s="19"/>
      <c r="I32" s="19"/>
    </row>
    <row r="33" spans="3:9" ht="18">
      <c r="C33" s="19"/>
      <c r="D33" s="19"/>
      <c r="E33" s="19"/>
      <c r="F33" s="19"/>
      <c r="G33" s="19"/>
      <c r="H33" s="19"/>
      <c r="I33" s="19"/>
    </row>
    <row r="34" spans="3:9" ht="18">
      <c r="C34" s="19"/>
      <c r="D34" s="19"/>
      <c r="E34" s="19"/>
      <c r="F34" s="19"/>
      <c r="G34" s="19"/>
      <c r="H34" s="19"/>
      <c r="I34" s="19"/>
    </row>
    <row r="35" spans="3:9" ht="18">
      <c r="C35" s="19"/>
      <c r="D35" s="19"/>
      <c r="E35" s="19"/>
      <c r="F35" s="19"/>
      <c r="G35" s="19"/>
      <c r="H35" s="19"/>
      <c r="I35" s="19"/>
    </row>
    <row r="36" spans="3:9" ht="18">
      <c r="C36" s="19"/>
      <c r="D36" s="19"/>
      <c r="E36" s="19"/>
      <c r="F36" s="19"/>
      <c r="G36" s="19"/>
      <c r="H36" s="19"/>
      <c r="I36" s="19"/>
    </row>
    <row r="37" spans="3:9" ht="18">
      <c r="C37" s="19"/>
      <c r="D37" s="19"/>
      <c r="E37" s="19"/>
      <c r="F37" s="19"/>
      <c r="G37" s="19"/>
      <c r="H37" s="19"/>
      <c r="I37" s="19"/>
    </row>
    <row r="38" spans="3:9" ht="18">
      <c r="C38" s="19"/>
      <c r="D38" s="19"/>
      <c r="E38" s="19"/>
      <c r="F38" s="19"/>
      <c r="G38" s="19"/>
      <c r="H38" s="19"/>
      <c r="I38" s="19"/>
    </row>
    <row r="39" spans="3:9" ht="18">
      <c r="C39" s="19"/>
      <c r="D39" s="19"/>
      <c r="E39" s="19"/>
      <c r="F39" s="19"/>
      <c r="G39" s="19"/>
      <c r="H39" s="19"/>
      <c r="I39" s="19"/>
    </row>
    <row r="40" spans="3:9" ht="18">
      <c r="C40" s="19"/>
      <c r="D40" s="19"/>
      <c r="E40" s="19"/>
      <c r="F40" s="19"/>
      <c r="G40" s="19"/>
      <c r="H40" s="19"/>
      <c r="I40" s="19"/>
    </row>
    <row r="41" spans="3:9" ht="18">
      <c r="C41" s="19"/>
      <c r="D41" s="19"/>
      <c r="E41" s="19"/>
      <c r="F41" s="19"/>
      <c r="G41" s="19"/>
      <c r="H41" s="19"/>
      <c r="I41" s="19"/>
    </row>
    <row r="42" spans="3:9" ht="18">
      <c r="C42" s="19"/>
      <c r="D42" s="19"/>
      <c r="E42" s="19"/>
      <c r="F42" s="19"/>
      <c r="G42" s="19"/>
      <c r="H42" s="19"/>
      <c r="I42" s="19"/>
    </row>
    <row r="43" spans="3:9" ht="18">
      <c r="C43" s="19"/>
      <c r="D43" s="19"/>
      <c r="E43" s="19"/>
      <c r="F43" s="19"/>
      <c r="G43" s="19"/>
      <c r="H43" s="19"/>
      <c r="I43" s="19"/>
    </row>
    <row r="44" spans="3:9" ht="18">
      <c r="C44" s="19"/>
      <c r="D44" s="19"/>
      <c r="E44" s="19"/>
      <c r="F44" s="19"/>
      <c r="G44" s="19"/>
      <c r="H44" s="19"/>
      <c r="I44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  <headerFooter alignWithMargins="0">
    <oddFooter>&amp;C&amp;"-,Bold"&amp;16 27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4">
      <selection activeCell="G12" sqref="G12"/>
    </sheetView>
  </sheetViews>
  <sheetFormatPr defaultColWidth="9.140625" defaultRowHeight="15"/>
  <cols>
    <col min="1" max="1" width="57.8515625" style="5" customWidth="1"/>
    <col min="2" max="2" width="43.8515625" style="5" customWidth="1"/>
    <col min="3" max="3" width="23.8515625" style="5" customWidth="1"/>
    <col min="4" max="4" width="21.57421875" style="5" customWidth="1"/>
    <col min="5" max="5" width="21.7109375" style="5" customWidth="1"/>
    <col min="6" max="6" width="22.8515625" style="5" customWidth="1"/>
    <col min="7" max="7" width="25.00390625" style="5" customWidth="1"/>
    <col min="8" max="8" width="22.00390625" style="5" customWidth="1"/>
    <col min="9" max="9" width="24.28125" style="5" customWidth="1"/>
    <col min="10" max="16384" width="9.140625" style="5" customWidth="1"/>
  </cols>
  <sheetData>
    <row r="1" spans="1:9" s="2" customFormat="1" ht="18.75" thickBot="1">
      <c r="A1" s="9"/>
      <c r="B1" s="9"/>
      <c r="C1" s="9" t="s">
        <v>169</v>
      </c>
      <c r="D1" s="28"/>
      <c r="E1" s="29" t="s">
        <v>170</v>
      </c>
      <c r="F1" s="1"/>
      <c r="G1" s="6"/>
      <c r="H1" s="7" t="s">
        <v>263</v>
      </c>
      <c r="I1" s="8"/>
    </row>
    <row r="2" spans="1:9" s="2" customFormat="1" ht="18">
      <c r="A2" s="10"/>
      <c r="B2" s="10"/>
      <c r="C2" s="10" t="s">
        <v>210</v>
      </c>
      <c r="D2" s="35"/>
      <c r="E2" s="3" t="s">
        <v>211</v>
      </c>
      <c r="F2" s="4"/>
      <c r="G2" s="9" t="s">
        <v>173</v>
      </c>
      <c r="H2" s="9" t="s">
        <v>174</v>
      </c>
      <c r="I2" s="1" t="s">
        <v>175</v>
      </c>
    </row>
    <row r="3" spans="1:9" s="2" customFormat="1" ht="18.75" thickBot="1">
      <c r="A3" s="10" t="s">
        <v>398</v>
      </c>
      <c r="B3" s="10"/>
      <c r="C3" s="10"/>
      <c r="D3" s="36"/>
      <c r="E3" s="37"/>
      <c r="F3" s="38"/>
      <c r="G3" s="11" t="s">
        <v>176</v>
      </c>
      <c r="H3" s="11" t="s">
        <v>177</v>
      </c>
      <c r="I3" s="38" t="s">
        <v>178</v>
      </c>
    </row>
    <row r="4" spans="1:9" s="2" customFormat="1" ht="45" customHeight="1" thickBot="1">
      <c r="A4" s="16" t="s">
        <v>399</v>
      </c>
      <c r="B4" s="16" t="s">
        <v>397</v>
      </c>
      <c r="C4" s="32" t="s">
        <v>235</v>
      </c>
      <c r="D4" s="32" t="s">
        <v>236</v>
      </c>
      <c r="E4" s="32" t="s">
        <v>237</v>
      </c>
      <c r="F4" s="150" t="s">
        <v>171</v>
      </c>
      <c r="G4" s="341" t="s">
        <v>238</v>
      </c>
      <c r="H4" s="32" t="s">
        <v>239</v>
      </c>
      <c r="I4" s="150" t="s">
        <v>240</v>
      </c>
    </row>
    <row r="5" spans="1:9" s="2" customFormat="1" ht="36" customHeight="1">
      <c r="A5" s="30" t="s">
        <v>1333</v>
      </c>
      <c r="B5" s="30" t="s">
        <v>1326</v>
      </c>
      <c r="C5" s="296">
        <v>7953186</v>
      </c>
      <c r="D5" s="296">
        <v>10300665</v>
      </c>
      <c r="E5" s="296">
        <v>8868691</v>
      </c>
      <c r="F5" s="343">
        <f aca="true" t="shared" si="0" ref="F5:F11">E5</f>
        <v>8868691</v>
      </c>
      <c r="G5" s="296">
        <f>'Operating expenditure by vote'!F7</f>
        <v>8545099.732255999</v>
      </c>
      <c r="H5" s="296">
        <f aca="true" t="shared" si="1" ref="H5:I11">G5*10/100+G5</f>
        <v>9399609.705481598</v>
      </c>
      <c r="I5" s="296">
        <f t="shared" si="1"/>
        <v>10339570.676029759</v>
      </c>
    </row>
    <row r="6" spans="1:9" ht="35.25" customHeight="1">
      <c r="A6" s="13" t="s">
        <v>1335</v>
      </c>
      <c r="B6" s="13" t="s">
        <v>1327</v>
      </c>
      <c r="C6" s="17">
        <v>1688010</v>
      </c>
      <c r="D6" s="17">
        <v>1341102</v>
      </c>
      <c r="E6" s="17">
        <v>1308508</v>
      </c>
      <c r="F6" s="24">
        <f t="shared" si="0"/>
        <v>1308508</v>
      </c>
      <c r="G6" s="292">
        <f>'Operating expenditure by vote'!F12</f>
        <v>2063951.24</v>
      </c>
      <c r="H6" s="17">
        <f t="shared" si="1"/>
        <v>2270346.364</v>
      </c>
      <c r="I6" s="17">
        <f t="shared" si="1"/>
        <v>2497381.0004000003</v>
      </c>
    </row>
    <row r="7" spans="1:9" ht="36" customHeight="1">
      <c r="A7" s="13" t="s">
        <v>1332</v>
      </c>
      <c r="B7" s="13" t="s">
        <v>1328</v>
      </c>
      <c r="C7" s="17">
        <v>3001811</v>
      </c>
      <c r="D7" s="17">
        <v>7833078</v>
      </c>
      <c r="E7" s="17">
        <v>8109478</v>
      </c>
      <c r="F7" s="24">
        <f t="shared" si="0"/>
        <v>8109478</v>
      </c>
      <c r="G7" s="292">
        <v>4872852</v>
      </c>
      <c r="H7" s="17">
        <f t="shared" si="1"/>
        <v>5360137.2</v>
      </c>
      <c r="I7" s="17">
        <f t="shared" si="1"/>
        <v>5896150.92</v>
      </c>
    </row>
    <row r="8" spans="1:9" ht="36" customHeight="1">
      <c r="A8" s="13" t="s">
        <v>1334</v>
      </c>
      <c r="B8" s="13" t="s">
        <v>1329</v>
      </c>
      <c r="C8" s="17">
        <v>0</v>
      </c>
      <c r="D8" s="17">
        <v>4600282</v>
      </c>
      <c r="E8" s="17">
        <v>8745008</v>
      </c>
      <c r="F8" s="24">
        <f t="shared" si="0"/>
        <v>8745008</v>
      </c>
      <c r="G8" s="292">
        <v>11829783</v>
      </c>
      <c r="H8" s="17">
        <f t="shared" si="1"/>
        <v>13012761.3</v>
      </c>
      <c r="I8" s="17">
        <f t="shared" si="1"/>
        <v>14314037.43</v>
      </c>
    </row>
    <row r="9" spans="1:9" ht="37.5" customHeight="1">
      <c r="A9" s="13" t="s">
        <v>1336</v>
      </c>
      <c r="B9" s="13" t="s">
        <v>1330</v>
      </c>
      <c r="C9" s="17">
        <v>1951340</v>
      </c>
      <c r="D9" s="17">
        <v>2583648</v>
      </c>
      <c r="E9" s="17">
        <v>2299375</v>
      </c>
      <c r="F9" s="24">
        <f t="shared" si="0"/>
        <v>2299375</v>
      </c>
      <c r="G9" s="292">
        <v>2545800</v>
      </c>
      <c r="H9" s="17">
        <f t="shared" si="1"/>
        <v>2800380</v>
      </c>
      <c r="I9" s="17">
        <f t="shared" si="1"/>
        <v>3080418</v>
      </c>
    </row>
    <row r="10" spans="1:9" ht="36" customHeight="1">
      <c r="A10" s="13" t="s">
        <v>1337</v>
      </c>
      <c r="B10" s="13" t="s">
        <v>1306</v>
      </c>
      <c r="C10" s="295">
        <v>2356244</v>
      </c>
      <c r="D10" s="17">
        <v>4575427</v>
      </c>
      <c r="E10" s="17">
        <v>4169064</v>
      </c>
      <c r="F10" s="24">
        <f t="shared" si="0"/>
        <v>4169064</v>
      </c>
      <c r="G10" s="292">
        <v>7604122</v>
      </c>
      <c r="H10" s="17">
        <f t="shared" si="1"/>
        <v>8364534.2</v>
      </c>
      <c r="I10" s="17">
        <f t="shared" si="1"/>
        <v>9200987.620000001</v>
      </c>
    </row>
    <row r="11" spans="1:9" ht="36" customHeight="1">
      <c r="A11" s="13" t="s">
        <v>1338</v>
      </c>
      <c r="B11" s="13" t="s">
        <v>1331</v>
      </c>
      <c r="C11" s="17">
        <v>15805190</v>
      </c>
      <c r="D11" s="17">
        <v>13387084</v>
      </c>
      <c r="E11" s="17">
        <v>11121162</v>
      </c>
      <c r="F11" s="24">
        <f t="shared" si="0"/>
        <v>11121162</v>
      </c>
      <c r="G11" s="292">
        <v>9142040</v>
      </c>
      <c r="H11" s="17">
        <f t="shared" si="1"/>
        <v>10056244</v>
      </c>
      <c r="I11" s="17">
        <f t="shared" si="1"/>
        <v>11061868.4</v>
      </c>
    </row>
    <row r="12" spans="1:9" ht="36.75" customHeight="1">
      <c r="A12" s="13"/>
      <c r="B12" s="13"/>
      <c r="C12" s="17"/>
      <c r="D12" s="17"/>
      <c r="E12" s="17"/>
      <c r="F12" s="24"/>
      <c r="G12" s="292"/>
      <c r="H12" s="17"/>
      <c r="I12" s="17"/>
    </row>
    <row r="13" spans="1:9" s="2" customFormat="1" ht="33.75" customHeight="1" thickBot="1">
      <c r="A13" s="293" t="s">
        <v>1339</v>
      </c>
      <c r="B13" s="293"/>
      <c r="C13" s="294">
        <f>SUM(C5:C11)</f>
        <v>32755781</v>
      </c>
      <c r="D13" s="294">
        <f>SUM(D5:D11)</f>
        <v>44621286</v>
      </c>
      <c r="E13" s="294">
        <f>SUM(E5:E12)</f>
        <v>44621286</v>
      </c>
      <c r="F13" s="340">
        <f>SUM(F5:F11)</f>
        <v>44621286</v>
      </c>
      <c r="G13" s="291">
        <f>SUM(G5:G12)</f>
        <v>46603647.972256</v>
      </c>
      <c r="H13" s="23">
        <f>SUM(H5:H12)</f>
        <v>51264012.7694816</v>
      </c>
      <c r="I13" s="23">
        <f>SUM(I5:I12)</f>
        <v>56390414.04642976</v>
      </c>
    </row>
    <row r="14" spans="1:9" ht="30.75" customHeight="1">
      <c r="A14" s="14"/>
      <c r="B14" s="14"/>
      <c r="C14" s="26"/>
      <c r="D14" s="26"/>
      <c r="E14" s="26"/>
      <c r="F14" s="26"/>
      <c r="G14" s="26"/>
      <c r="H14" s="26"/>
      <c r="I14" s="26"/>
    </row>
    <row r="15" spans="3:9" ht="18">
      <c r="C15" s="19"/>
      <c r="D15" s="19"/>
      <c r="E15" s="19"/>
      <c r="F15" s="19"/>
      <c r="G15" s="19"/>
      <c r="H15" s="19"/>
      <c r="I15" s="19"/>
    </row>
    <row r="16" spans="3:9" ht="18">
      <c r="C16" s="19"/>
      <c r="D16" s="19"/>
      <c r="E16" s="19"/>
      <c r="F16" s="19"/>
      <c r="G16" s="19"/>
      <c r="H16" s="19"/>
      <c r="I16" s="19"/>
    </row>
    <row r="17" spans="3:9" ht="18">
      <c r="C17" s="19"/>
      <c r="D17" s="19"/>
      <c r="E17" s="19"/>
      <c r="F17" s="19"/>
      <c r="G17" s="19"/>
      <c r="H17" s="19"/>
      <c r="I17" s="19"/>
    </row>
    <row r="18" spans="3:9" ht="18">
      <c r="C18" s="19"/>
      <c r="D18" s="19"/>
      <c r="E18" s="19"/>
      <c r="F18" s="19"/>
      <c r="G18" s="19"/>
      <c r="H18" s="19"/>
      <c r="I18" s="19"/>
    </row>
    <row r="19" spans="3:9" ht="18">
      <c r="C19" s="19"/>
      <c r="D19" s="19"/>
      <c r="E19" s="19"/>
      <c r="F19" s="19"/>
      <c r="G19" s="19"/>
      <c r="H19" s="19"/>
      <c r="I19" s="19"/>
    </row>
    <row r="20" spans="3:9" ht="18">
      <c r="C20" s="19"/>
      <c r="D20" s="19"/>
      <c r="E20" s="19"/>
      <c r="F20" s="19"/>
      <c r="G20" s="19"/>
      <c r="H20" s="19"/>
      <c r="I20" s="19"/>
    </row>
    <row r="21" spans="3:9" ht="18">
      <c r="C21" s="19"/>
      <c r="D21" s="19"/>
      <c r="E21" s="19"/>
      <c r="F21" s="19"/>
      <c r="G21" s="19"/>
      <c r="H21" s="19"/>
      <c r="I21" s="19"/>
    </row>
    <row r="22" spans="3:9" ht="18">
      <c r="C22" s="19"/>
      <c r="D22" s="19"/>
      <c r="E22" s="19"/>
      <c r="F22" s="19"/>
      <c r="G22" s="19"/>
      <c r="H22" s="19"/>
      <c r="I22" s="19"/>
    </row>
    <row r="23" spans="3:9" ht="18">
      <c r="C23" s="19"/>
      <c r="D23" s="19"/>
      <c r="E23" s="19"/>
      <c r="F23" s="19"/>
      <c r="G23" s="19"/>
      <c r="H23" s="19"/>
      <c r="I23" s="19"/>
    </row>
    <row r="24" spans="3:9" ht="18">
      <c r="C24" s="19"/>
      <c r="D24" s="19"/>
      <c r="E24" s="19"/>
      <c r="F24" s="19"/>
      <c r="G24" s="19"/>
      <c r="H24" s="19"/>
      <c r="I24" s="19"/>
    </row>
    <row r="25" spans="3:9" ht="18">
      <c r="C25" s="19"/>
      <c r="D25" s="19"/>
      <c r="E25" s="19"/>
      <c r="F25" s="19"/>
      <c r="G25" s="19"/>
      <c r="H25" s="19"/>
      <c r="I25" s="19"/>
    </row>
    <row r="26" spans="3:9" ht="18">
      <c r="C26" s="19"/>
      <c r="D26" s="19"/>
      <c r="E26" s="19"/>
      <c r="F26" s="19"/>
      <c r="G26" s="19"/>
      <c r="H26" s="19"/>
      <c r="I26" s="19"/>
    </row>
    <row r="27" spans="3:9" ht="18">
      <c r="C27" s="19"/>
      <c r="D27" s="19"/>
      <c r="E27" s="19"/>
      <c r="F27" s="19"/>
      <c r="G27" s="19"/>
      <c r="H27" s="19"/>
      <c r="I27" s="19"/>
    </row>
    <row r="28" spans="3:9" ht="18">
      <c r="C28" s="19"/>
      <c r="D28" s="19"/>
      <c r="E28" s="19"/>
      <c r="F28" s="19"/>
      <c r="G28" s="19"/>
      <c r="H28" s="19"/>
      <c r="I28" s="19"/>
    </row>
    <row r="29" spans="3:9" ht="18">
      <c r="C29" s="19"/>
      <c r="D29" s="19"/>
      <c r="E29" s="19"/>
      <c r="F29" s="19"/>
      <c r="G29" s="19"/>
      <c r="H29" s="19"/>
      <c r="I29" s="19"/>
    </row>
    <row r="30" spans="3:9" ht="18">
      <c r="C30" s="19"/>
      <c r="D30" s="19"/>
      <c r="E30" s="19"/>
      <c r="F30" s="19"/>
      <c r="G30" s="19"/>
      <c r="H30" s="19"/>
      <c r="I30" s="19"/>
    </row>
    <row r="31" spans="3:9" ht="18">
      <c r="C31" s="19"/>
      <c r="D31" s="19"/>
      <c r="E31" s="19"/>
      <c r="F31" s="19"/>
      <c r="G31" s="19"/>
      <c r="H31" s="19"/>
      <c r="I31" s="19"/>
    </row>
    <row r="32" spans="3:9" ht="18">
      <c r="C32" s="19"/>
      <c r="D32" s="19"/>
      <c r="E32" s="19"/>
      <c r="F32" s="19"/>
      <c r="G32" s="19"/>
      <c r="H32" s="19"/>
      <c r="I32" s="19"/>
    </row>
    <row r="33" spans="3:9" ht="18">
      <c r="C33" s="19"/>
      <c r="D33" s="19"/>
      <c r="E33" s="19"/>
      <c r="F33" s="19"/>
      <c r="G33" s="19"/>
      <c r="H33" s="19"/>
      <c r="I33" s="19"/>
    </row>
    <row r="34" spans="3:9" ht="18">
      <c r="C34" s="19"/>
      <c r="D34" s="19"/>
      <c r="E34" s="19"/>
      <c r="F34" s="19"/>
      <c r="G34" s="19"/>
      <c r="H34" s="19"/>
      <c r="I34" s="19"/>
    </row>
    <row r="35" spans="3:9" ht="18">
      <c r="C35" s="19"/>
      <c r="D35" s="19"/>
      <c r="E35" s="19"/>
      <c r="F35" s="19"/>
      <c r="G35" s="19"/>
      <c r="H35" s="19"/>
      <c r="I35" s="19"/>
    </row>
    <row r="36" spans="3:9" ht="18">
      <c r="C36" s="19"/>
      <c r="D36" s="19"/>
      <c r="E36" s="19"/>
      <c r="F36" s="19"/>
      <c r="G36" s="19"/>
      <c r="H36" s="19"/>
      <c r="I36" s="19"/>
    </row>
    <row r="37" spans="3:9" ht="18">
      <c r="C37" s="19"/>
      <c r="D37" s="19"/>
      <c r="E37" s="19"/>
      <c r="F37" s="19"/>
      <c r="G37" s="19"/>
      <c r="H37" s="19"/>
      <c r="I37" s="19"/>
    </row>
    <row r="38" spans="3:9" ht="18">
      <c r="C38" s="19"/>
      <c r="D38" s="19"/>
      <c r="E38" s="19"/>
      <c r="F38" s="19"/>
      <c r="G38" s="19"/>
      <c r="H38" s="19"/>
      <c r="I38" s="19"/>
    </row>
    <row r="39" spans="3:9" ht="18">
      <c r="C39" s="19"/>
      <c r="D39" s="19"/>
      <c r="E39" s="19"/>
      <c r="F39" s="19"/>
      <c r="G39" s="19"/>
      <c r="H39" s="19"/>
      <c r="I39" s="19"/>
    </row>
    <row r="40" spans="3:9" ht="18">
      <c r="C40" s="19"/>
      <c r="D40" s="19"/>
      <c r="E40" s="19"/>
      <c r="F40" s="19"/>
      <c r="G40" s="19"/>
      <c r="H40" s="19"/>
      <c r="I40" s="19"/>
    </row>
    <row r="41" spans="3:9" ht="18">
      <c r="C41" s="19"/>
      <c r="D41" s="19"/>
      <c r="E41" s="19"/>
      <c r="F41" s="19"/>
      <c r="G41" s="19"/>
      <c r="H41" s="19"/>
      <c r="I41" s="19"/>
    </row>
    <row r="42" spans="3:9" ht="18">
      <c r="C42" s="19"/>
      <c r="D42" s="19"/>
      <c r="E42" s="19"/>
      <c r="F42" s="19"/>
      <c r="G42" s="19"/>
      <c r="H42" s="19"/>
      <c r="I42" s="19"/>
    </row>
    <row r="43" spans="3:9" ht="18">
      <c r="C43" s="19"/>
      <c r="D43" s="19"/>
      <c r="E43" s="19"/>
      <c r="F43" s="19"/>
      <c r="G43" s="19"/>
      <c r="H43" s="19"/>
      <c r="I43" s="19"/>
    </row>
    <row r="44" spans="3:9" ht="18">
      <c r="C44" s="19"/>
      <c r="D44" s="19"/>
      <c r="E44" s="19"/>
      <c r="F44" s="19"/>
      <c r="G44" s="19"/>
      <c r="H44" s="19"/>
      <c r="I44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2" r:id="rId1"/>
  <headerFooter alignWithMargins="0">
    <oddFooter>&amp;C&amp;"Calibri,Bold"&amp;16 28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61">
      <selection activeCell="F8" sqref="F8"/>
    </sheetView>
  </sheetViews>
  <sheetFormatPr defaultColWidth="9.140625" defaultRowHeight="15"/>
  <cols>
    <col min="1" max="1" width="43.421875" style="5" customWidth="1"/>
    <col min="2" max="2" width="47.7109375" style="5" customWidth="1"/>
    <col min="3" max="3" width="21.7109375" style="5" customWidth="1"/>
    <col min="4" max="4" width="21.57421875" style="5" customWidth="1"/>
    <col min="5" max="5" width="21.7109375" style="5" customWidth="1"/>
    <col min="6" max="6" width="16.8515625" style="5" customWidth="1"/>
    <col min="7" max="7" width="19.7109375" style="5" customWidth="1"/>
    <col min="8" max="8" width="20.140625" style="5" customWidth="1"/>
    <col min="9" max="9" width="20.57421875" style="5" customWidth="1"/>
    <col min="10" max="16384" width="9.140625" style="5" customWidth="1"/>
  </cols>
  <sheetData>
    <row r="1" spans="1:9" s="2" customFormat="1" ht="18.75" thickBot="1">
      <c r="A1" s="9"/>
      <c r="B1" s="9"/>
      <c r="C1" s="9" t="s">
        <v>169</v>
      </c>
      <c r="D1" s="28"/>
      <c r="E1" s="29" t="s">
        <v>170</v>
      </c>
      <c r="F1" s="149"/>
      <c r="G1" s="6"/>
      <c r="H1" s="7" t="s">
        <v>263</v>
      </c>
      <c r="I1" s="8"/>
    </row>
    <row r="2" spans="1:9" s="2" customFormat="1" ht="18">
      <c r="A2" s="10"/>
      <c r="B2" s="10"/>
      <c r="C2" s="10" t="s">
        <v>210</v>
      </c>
      <c r="D2" s="35"/>
      <c r="E2" s="3" t="s">
        <v>1287</v>
      </c>
      <c r="F2" s="4"/>
      <c r="G2" s="10" t="s">
        <v>173</v>
      </c>
      <c r="H2" s="10" t="s">
        <v>174</v>
      </c>
      <c r="I2" s="10" t="s">
        <v>175</v>
      </c>
    </row>
    <row r="3" spans="1:9" s="2" customFormat="1" ht="18.75" thickBot="1">
      <c r="A3" s="10" t="s">
        <v>400</v>
      </c>
      <c r="B3" s="10"/>
      <c r="C3" s="10"/>
      <c r="D3" s="35"/>
      <c r="E3" s="3"/>
      <c r="F3" s="4"/>
      <c r="G3" s="10" t="s">
        <v>176</v>
      </c>
      <c r="H3" s="10" t="s">
        <v>177</v>
      </c>
      <c r="I3" s="10" t="s">
        <v>178</v>
      </c>
    </row>
    <row r="4" spans="1:9" s="2" customFormat="1" ht="36.75" thickBot="1">
      <c r="A4" s="16" t="s">
        <v>399</v>
      </c>
      <c r="B4" s="16" t="s">
        <v>397</v>
      </c>
      <c r="C4" s="32" t="s">
        <v>235</v>
      </c>
      <c r="D4" s="32" t="s">
        <v>236</v>
      </c>
      <c r="E4" s="32" t="s">
        <v>237</v>
      </c>
      <c r="F4" s="150" t="s">
        <v>171</v>
      </c>
      <c r="G4" s="32" t="s">
        <v>238</v>
      </c>
      <c r="H4" s="32" t="s">
        <v>239</v>
      </c>
      <c r="I4" s="32" t="s">
        <v>240</v>
      </c>
    </row>
    <row r="5" spans="1:9" ht="22.5" customHeight="1">
      <c r="A5" s="30" t="s">
        <v>1301</v>
      </c>
      <c r="B5" s="30" t="s">
        <v>1298</v>
      </c>
      <c r="C5" s="296"/>
      <c r="D5" s="296">
        <v>400000</v>
      </c>
      <c r="E5" s="296">
        <v>400000</v>
      </c>
      <c r="F5" s="343">
        <f>E5</f>
        <v>400000</v>
      </c>
      <c r="G5" s="296">
        <v>0</v>
      </c>
      <c r="H5" s="296">
        <v>2000000</v>
      </c>
      <c r="I5" s="296"/>
    </row>
    <row r="6" spans="1:9" ht="20.25" customHeight="1">
      <c r="A6" s="13" t="s">
        <v>1301</v>
      </c>
      <c r="B6" s="13" t="s">
        <v>1298</v>
      </c>
      <c r="C6" s="17"/>
      <c r="D6" s="17">
        <v>0</v>
      </c>
      <c r="E6" s="17">
        <v>0</v>
      </c>
      <c r="F6" s="24">
        <f aca="true" t="shared" si="0" ref="F6:F38">E6</f>
        <v>0</v>
      </c>
      <c r="G6" s="17"/>
      <c r="H6" s="17">
        <v>800000</v>
      </c>
      <c r="I6" s="17">
        <v>14200000</v>
      </c>
    </row>
    <row r="7" spans="1:9" ht="21" customHeight="1">
      <c r="A7" s="13" t="s">
        <v>1301</v>
      </c>
      <c r="B7" s="13" t="s">
        <v>1299</v>
      </c>
      <c r="C7" s="17"/>
      <c r="D7" s="17">
        <v>0</v>
      </c>
      <c r="E7" s="17">
        <v>0</v>
      </c>
      <c r="F7" s="24">
        <f t="shared" si="0"/>
        <v>0</v>
      </c>
      <c r="G7" s="17">
        <v>0</v>
      </c>
      <c r="H7" s="17">
        <v>3500000</v>
      </c>
      <c r="I7" s="17">
        <v>1500000</v>
      </c>
    </row>
    <row r="8" spans="1:9" ht="21" customHeight="1">
      <c r="A8" s="13" t="s">
        <v>1301</v>
      </c>
      <c r="B8" s="13" t="s">
        <v>22</v>
      </c>
      <c r="C8" s="17"/>
      <c r="D8" s="17"/>
      <c r="E8" s="17"/>
      <c r="F8" s="24"/>
      <c r="G8" s="17">
        <v>400000</v>
      </c>
      <c r="H8" s="17"/>
      <c r="I8" s="17"/>
    </row>
    <row r="9" spans="1:9" ht="20.25" customHeight="1">
      <c r="A9" s="13" t="s">
        <v>1302</v>
      </c>
      <c r="B9" s="13" t="s">
        <v>1300</v>
      </c>
      <c r="C9" s="17"/>
      <c r="D9" s="17">
        <v>0</v>
      </c>
      <c r="E9" s="17">
        <v>0</v>
      </c>
      <c r="F9" s="24">
        <f t="shared" si="0"/>
        <v>0</v>
      </c>
      <c r="G9" s="17">
        <v>0</v>
      </c>
      <c r="H9" s="17">
        <v>250000</v>
      </c>
      <c r="I9" s="17">
        <v>0</v>
      </c>
    </row>
    <row r="10" spans="1:9" ht="20.25" customHeight="1">
      <c r="A10" s="13" t="s">
        <v>1302</v>
      </c>
      <c r="B10" s="13" t="s">
        <v>1300</v>
      </c>
      <c r="C10" s="17"/>
      <c r="D10" s="17">
        <v>0</v>
      </c>
      <c r="E10" s="17">
        <v>0</v>
      </c>
      <c r="F10" s="24">
        <f t="shared" si="0"/>
        <v>0</v>
      </c>
      <c r="G10" s="17">
        <v>0</v>
      </c>
      <c r="H10" s="17">
        <v>250000</v>
      </c>
      <c r="I10" s="17">
        <v>250000</v>
      </c>
    </row>
    <row r="11" spans="1:9" ht="20.25" customHeight="1">
      <c r="A11" s="13" t="s">
        <v>1303</v>
      </c>
      <c r="B11" s="13" t="s">
        <v>1304</v>
      </c>
      <c r="C11" s="17"/>
      <c r="D11" s="17">
        <v>0</v>
      </c>
      <c r="E11" s="17">
        <v>0</v>
      </c>
      <c r="F11" s="24">
        <f t="shared" si="0"/>
        <v>0</v>
      </c>
      <c r="G11" s="17">
        <v>2500000</v>
      </c>
      <c r="H11" s="17">
        <v>9246371</v>
      </c>
      <c r="I11" s="17">
        <v>9469858</v>
      </c>
    </row>
    <row r="12" spans="1:9" ht="18" customHeight="1">
      <c r="A12" s="13" t="s">
        <v>1303</v>
      </c>
      <c r="B12" s="13" t="s">
        <v>24</v>
      </c>
      <c r="C12" s="17"/>
      <c r="D12" s="17">
        <v>0</v>
      </c>
      <c r="E12" s="17">
        <v>0</v>
      </c>
      <c r="F12" s="24">
        <f t="shared" si="0"/>
        <v>0</v>
      </c>
      <c r="G12" s="17">
        <v>2500000</v>
      </c>
      <c r="H12" s="17">
        <v>0</v>
      </c>
      <c r="I12" s="17">
        <v>0</v>
      </c>
    </row>
    <row r="13" spans="1:9" ht="20.25" customHeight="1">
      <c r="A13" s="13" t="s">
        <v>1303</v>
      </c>
      <c r="B13" s="13" t="s">
        <v>23</v>
      </c>
      <c r="C13" s="17"/>
      <c r="D13" s="17">
        <v>0</v>
      </c>
      <c r="E13" s="17">
        <v>0</v>
      </c>
      <c r="F13" s="24">
        <f t="shared" si="0"/>
        <v>0</v>
      </c>
      <c r="G13" s="17">
        <v>0</v>
      </c>
      <c r="H13" s="17">
        <v>2594</v>
      </c>
      <c r="I13" s="17">
        <v>0</v>
      </c>
    </row>
    <row r="14" spans="1:9" ht="18" customHeight="1">
      <c r="A14" s="13" t="s">
        <v>1303</v>
      </c>
      <c r="B14" s="13" t="s">
        <v>25</v>
      </c>
      <c r="C14" s="17"/>
      <c r="D14" s="17">
        <v>0</v>
      </c>
      <c r="E14" s="17">
        <v>0</v>
      </c>
      <c r="F14" s="24">
        <f t="shared" si="0"/>
        <v>0</v>
      </c>
      <c r="G14" s="17"/>
      <c r="H14" s="17">
        <v>4500000</v>
      </c>
      <c r="I14" s="17">
        <v>40800</v>
      </c>
    </row>
    <row r="15" spans="1:9" ht="18.75" customHeight="1">
      <c r="A15" s="13" t="s">
        <v>1303</v>
      </c>
      <c r="B15" s="13" t="s">
        <v>1305</v>
      </c>
      <c r="C15" s="17"/>
      <c r="D15" s="17"/>
      <c r="E15" s="17"/>
      <c r="F15" s="24">
        <f t="shared" si="0"/>
        <v>0</v>
      </c>
      <c r="G15" s="17">
        <v>0</v>
      </c>
      <c r="H15" s="17">
        <v>7200000</v>
      </c>
      <c r="I15" s="17"/>
    </row>
    <row r="16" spans="1:9" ht="20.25" customHeight="1">
      <c r="A16" s="13" t="s">
        <v>1303</v>
      </c>
      <c r="B16" s="13" t="s">
        <v>1309</v>
      </c>
      <c r="C16" s="17"/>
      <c r="D16" s="17">
        <v>0</v>
      </c>
      <c r="E16" s="17">
        <v>0</v>
      </c>
      <c r="F16" s="24">
        <f t="shared" si="0"/>
        <v>0</v>
      </c>
      <c r="G16" s="17">
        <v>0</v>
      </c>
      <c r="H16" s="17">
        <v>3650000</v>
      </c>
      <c r="I16" s="17">
        <v>0</v>
      </c>
    </row>
    <row r="17" spans="1:9" ht="20.25" customHeight="1">
      <c r="A17" s="13"/>
      <c r="B17" s="13" t="s">
        <v>1304</v>
      </c>
      <c r="C17" s="17">
        <v>0</v>
      </c>
      <c r="D17" s="17">
        <v>0</v>
      </c>
      <c r="E17" s="17">
        <v>0</v>
      </c>
      <c r="F17" s="24">
        <v>0</v>
      </c>
      <c r="G17" s="17">
        <v>2500000</v>
      </c>
      <c r="H17" s="17">
        <v>0</v>
      </c>
      <c r="I17" s="17">
        <v>0</v>
      </c>
    </row>
    <row r="18" spans="1:9" ht="19.5" customHeight="1">
      <c r="A18" s="13" t="s">
        <v>1303</v>
      </c>
      <c r="B18" s="13" t="s">
        <v>1312</v>
      </c>
      <c r="C18" s="17"/>
      <c r="D18" s="17">
        <v>0</v>
      </c>
      <c r="E18" s="17">
        <v>0</v>
      </c>
      <c r="F18" s="24">
        <f t="shared" si="0"/>
        <v>0</v>
      </c>
      <c r="G18" s="17">
        <v>700000</v>
      </c>
      <c r="H18" s="17">
        <v>2990000</v>
      </c>
      <c r="I18" s="17">
        <v>0</v>
      </c>
    </row>
    <row r="19" spans="1:9" ht="20.25" customHeight="1">
      <c r="A19" s="13" t="s">
        <v>1303</v>
      </c>
      <c r="B19" s="13" t="s">
        <v>1313</v>
      </c>
      <c r="C19" s="17"/>
      <c r="D19" s="17">
        <v>0</v>
      </c>
      <c r="E19" s="17">
        <v>0</v>
      </c>
      <c r="F19" s="24">
        <f t="shared" si="0"/>
        <v>0</v>
      </c>
      <c r="G19" s="17">
        <v>700000</v>
      </c>
      <c r="H19" s="17">
        <v>9350000</v>
      </c>
      <c r="I19" s="17">
        <v>0</v>
      </c>
    </row>
    <row r="20" spans="1:9" ht="20.25" customHeight="1">
      <c r="A20" s="13" t="s">
        <v>1303</v>
      </c>
      <c r="B20" s="13" t="s">
        <v>26</v>
      </c>
      <c r="C20" s="17"/>
      <c r="D20" s="17"/>
      <c r="E20" s="17"/>
      <c r="F20" s="24"/>
      <c r="G20" s="17">
        <v>0</v>
      </c>
      <c r="H20" s="17">
        <v>0</v>
      </c>
      <c r="I20" s="17">
        <v>0</v>
      </c>
    </row>
    <row r="21" spans="1:9" ht="18.75" customHeight="1">
      <c r="A21" s="13" t="s">
        <v>1303</v>
      </c>
      <c r="B21" s="13" t="s">
        <v>1314</v>
      </c>
      <c r="C21" s="17"/>
      <c r="D21" s="17">
        <v>0</v>
      </c>
      <c r="E21" s="17">
        <v>0</v>
      </c>
      <c r="F21" s="24">
        <f t="shared" si="0"/>
        <v>0</v>
      </c>
      <c r="G21" s="17">
        <v>0</v>
      </c>
      <c r="H21" s="17">
        <v>7950000</v>
      </c>
      <c r="I21" s="17">
        <v>0</v>
      </c>
    </row>
    <row r="22" spans="1:9" ht="18" customHeight="1">
      <c r="A22" s="13" t="s">
        <v>1307</v>
      </c>
      <c r="B22" s="13" t="s">
        <v>1308</v>
      </c>
      <c r="C22" s="17"/>
      <c r="D22" s="17">
        <v>467000</v>
      </c>
      <c r="E22" s="17">
        <v>0</v>
      </c>
      <c r="F22" s="24">
        <f t="shared" si="0"/>
        <v>0</v>
      </c>
      <c r="G22" s="17">
        <v>633000</v>
      </c>
      <c r="H22" s="17">
        <v>0</v>
      </c>
      <c r="I22" s="17">
        <v>0</v>
      </c>
    </row>
    <row r="23" spans="1:9" ht="16.5" customHeight="1">
      <c r="A23" s="13" t="s">
        <v>1307</v>
      </c>
      <c r="B23" s="13" t="s">
        <v>1308</v>
      </c>
      <c r="C23" s="17"/>
      <c r="D23" s="17">
        <v>467000</v>
      </c>
      <c r="E23" s="17">
        <v>0</v>
      </c>
      <c r="F23" s="24">
        <f t="shared" si="0"/>
        <v>0</v>
      </c>
      <c r="G23" s="17">
        <v>633000</v>
      </c>
      <c r="H23" s="17"/>
      <c r="I23" s="17"/>
    </row>
    <row r="24" spans="1:9" ht="18" customHeight="1">
      <c r="A24" s="13" t="s">
        <v>1307</v>
      </c>
      <c r="B24" s="13" t="s">
        <v>1308</v>
      </c>
      <c r="C24" s="17"/>
      <c r="D24" s="17">
        <v>0</v>
      </c>
      <c r="E24" s="17">
        <v>0</v>
      </c>
      <c r="F24" s="24">
        <f t="shared" si="0"/>
        <v>0</v>
      </c>
      <c r="G24" s="17">
        <v>0</v>
      </c>
      <c r="H24" s="17">
        <v>1533000</v>
      </c>
      <c r="I24" s="17">
        <v>0</v>
      </c>
    </row>
    <row r="25" spans="1:9" ht="18" customHeight="1">
      <c r="A25" s="13" t="s">
        <v>1307</v>
      </c>
      <c r="B25" s="13" t="s">
        <v>9</v>
      </c>
      <c r="C25" s="17"/>
      <c r="D25" s="17">
        <v>0</v>
      </c>
      <c r="E25" s="17">
        <v>0</v>
      </c>
      <c r="F25" s="24">
        <v>0</v>
      </c>
      <c r="G25" s="17">
        <v>200000</v>
      </c>
      <c r="H25" s="17">
        <v>400000</v>
      </c>
      <c r="I25" s="17"/>
    </row>
    <row r="26" spans="1:9" ht="16.5" customHeight="1">
      <c r="A26" s="13" t="s">
        <v>1310</v>
      </c>
      <c r="B26" s="13" t="s">
        <v>1311</v>
      </c>
      <c r="C26" s="17"/>
      <c r="D26" s="17">
        <v>0</v>
      </c>
      <c r="E26" s="17">
        <v>0</v>
      </c>
      <c r="F26" s="24">
        <f t="shared" si="0"/>
        <v>0</v>
      </c>
      <c r="G26" s="17">
        <v>369750</v>
      </c>
      <c r="H26" s="17">
        <v>0</v>
      </c>
      <c r="I26" s="17">
        <v>0</v>
      </c>
    </row>
    <row r="27" spans="1:9" ht="18">
      <c r="A27" s="13" t="s">
        <v>1310</v>
      </c>
      <c r="B27" s="13" t="s">
        <v>1311</v>
      </c>
      <c r="C27" s="17"/>
      <c r="D27" s="17">
        <v>0</v>
      </c>
      <c r="E27" s="17">
        <v>0</v>
      </c>
      <c r="F27" s="24">
        <f t="shared" si="0"/>
        <v>0</v>
      </c>
      <c r="G27" s="17">
        <v>369750</v>
      </c>
      <c r="H27" s="17">
        <v>0</v>
      </c>
      <c r="I27" s="17">
        <v>0</v>
      </c>
    </row>
    <row r="28" spans="1:9" ht="18">
      <c r="A28" s="13" t="s">
        <v>1310</v>
      </c>
      <c r="B28" s="13" t="s">
        <v>1311</v>
      </c>
      <c r="C28" s="17"/>
      <c r="D28" s="17"/>
      <c r="E28" s="17"/>
      <c r="F28" s="24">
        <f t="shared" si="0"/>
        <v>0</v>
      </c>
      <c r="G28" s="17">
        <v>355790</v>
      </c>
      <c r="H28" s="17"/>
      <c r="I28" s="17"/>
    </row>
    <row r="29" spans="1:9" ht="18">
      <c r="A29" s="13" t="s">
        <v>1294</v>
      </c>
      <c r="B29" s="13" t="s">
        <v>1315</v>
      </c>
      <c r="C29" s="17"/>
      <c r="D29" s="17"/>
      <c r="E29" s="17">
        <v>290000</v>
      </c>
      <c r="F29" s="24">
        <f t="shared" si="0"/>
        <v>290000</v>
      </c>
      <c r="G29" s="17">
        <v>250000</v>
      </c>
      <c r="H29" s="17">
        <v>0</v>
      </c>
      <c r="I29" s="17">
        <v>0</v>
      </c>
    </row>
    <row r="30" spans="1:9" ht="18">
      <c r="A30" s="13" t="s">
        <v>1316</v>
      </c>
      <c r="B30" s="13" t="s">
        <v>1317</v>
      </c>
      <c r="C30" s="17"/>
      <c r="D30" s="17">
        <v>0</v>
      </c>
      <c r="E30" s="17">
        <v>0</v>
      </c>
      <c r="F30" s="24">
        <v>0</v>
      </c>
      <c r="G30" s="17">
        <v>0</v>
      </c>
      <c r="H30" s="17">
        <v>350000</v>
      </c>
      <c r="I30" s="17">
        <v>0</v>
      </c>
    </row>
    <row r="31" spans="1:9" ht="18">
      <c r="A31" s="13" t="s">
        <v>1318</v>
      </c>
      <c r="B31" s="13" t="s">
        <v>1319</v>
      </c>
      <c r="C31" s="17"/>
      <c r="D31" s="17">
        <v>0</v>
      </c>
      <c r="E31" s="17">
        <v>0</v>
      </c>
      <c r="F31" s="24">
        <f t="shared" si="0"/>
        <v>0</v>
      </c>
      <c r="G31" s="17">
        <v>200000</v>
      </c>
      <c r="H31" s="17">
        <v>0</v>
      </c>
      <c r="I31" s="17">
        <v>0</v>
      </c>
    </row>
    <row r="32" spans="1:9" ht="18">
      <c r="A32" s="13" t="s">
        <v>1320</v>
      </c>
      <c r="B32" s="13" t="s">
        <v>1321</v>
      </c>
      <c r="C32" s="17"/>
      <c r="D32" s="17">
        <v>0</v>
      </c>
      <c r="E32" s="17">
        <v>0</v>
      </c>
      <c r="F32" s="24">
        <f t="shared" si="0"/>
        <v>0</v>
      </c>
      <c r="G32" s="17">
        <v>200000</v>
      </c>
      <c r="H32" s="17">
        <v>0</v>
      </c>
      <c r="I32" s="17">
        <v>0</v>
      </c>
    </row>
    <row r="33" spans="1:9" ht="18">
      <c r="A33" s="13" t="s">
        <v>1322</v>
      </c>
      <c r="B33" s="13" t="s">
        <v>1323</v>
      </c>
      <c r="C33" s="17"/>
      <c r="D33" s="17">
        <v>0</v>
      </c>
      <c r="E33" s="17">
        <v>0</v>
      </c>
      <c r="F33" s="24">
        <v>0</v>
      </c>
      <c r="G33" s="17">
        <v>250000</v>
      </c>
      <c r="H33" s="17">
        <v>0</v>
      </c>
      <c r="I33" s="17">
        <v>0</v>
      </c>
    </row>
    <row r="34" spans="1:9" ht="18">
      <c r="A34" s="13" t="s">
        <v>1322</v>
      </c>
      <c r="B34" s="13" t="s">
        <v>1324</v>
      </c>
      <c r="C34" s="17"/>
      <c r="D34" s="17">
        <v>0</v>
      </c>
      <c r="E34" s="17">
        <v>0</v>
      </c>
      <c r="F34" s="24">
        <f t="shared" si="0"/>
        <v>0</v>
      </c>
      <c r="G34" s="17">
        <v>0</v>
      </c>
      <c r="H34" s="17">
        <v>350000</v>
      </c>
      <c r="I34" s="17">
        <v>0</v>
      </c>
    </row>
    <row r="35" spans="1:9" ht="18">
      <c r="A35" s="13" t="s">
        <v>1322</v>
      </c>
      <c r="B35" s="13" t="s">
        <v>7</v>
      </c>
      <c r="C35" s="17"/>
      <c r="D35" s="17">
        <v>0</v>
      </c>
      <c r="E35" s="17">
        <v>0</v>
      </c>
      <c r="F35" s="24">
        <v>0</v>
      </c>
      <c r="G35" s="17">
        <v>0</v>
      </c>
      <c r="H35" s="17">
        <v>400000</v>
      </c>
      <c r="I35" s="17"/>
    </row>
    <row r="36" spans="1:9" ht="18">
      <c r="A36" s="13" t="s">
        <v>1322</v>
      </c>
      <c r="B36" s="13" t="s">
        <v>8</v>
      </c>
      <c r="C36" s="17"/>
      <c r="D36" s="17">
        <v>0</v>
      </c>
      <c r="E36" s="17">
        <v>0</v>
      </c>
      <c r="F36" s="24">
        <v>0</v>
      </c>
      <c r="G36" s="17">
        <v>518904</v>
      </c>
      <c r="H36" s="17">
        <v>1045000</v>
      </c>
      <c r="I36" s="17">
        <v>1149500</v>
      </c>
    </row>
    <row r="37" spans="1:9" ht="18">
      <c r="A37" s="13" t="s">
        <v>1322</v>
      </c>
      <c r="B37" s="13" t="s">
        <v>11</v>
      </c>
      <c r="C37" s="17"/>
      <c r="D37" s="17">
        <v>0</v>
      </c>
      <c r="E37" s="17">
        <v>0</v>
      </c>
      <c r="F37" s="24">
        <v>0</v>
      </c>
      <c r="G37" s="17">
        <v>150000</v>
      </c>
      <c r="H37" s="17"/>
      <c r="I37" s="17"/>
    </row>
    <row r="38" spans="1:9" ht="18">
      <c r="A38" s="13" t="s">
        <v>1325</v>
      </c>
      <c r="B38" s="13" t="s">
        <v>450</v>
      </c>
      <c r="C38" s="17"/>
      <c r="D38" s="17">
        <v>1000000</v>
      </c>
      <c r="E38" s="17">
        <v>2900000</v>
      </c>
      <c r="F38" s="24">
        <f t="shared" si="0"/>
        <v>2900000</v>
      </c>
      <c r="G38" s="17">
        <v>1900000</v>
      </c>
      <c r="H38" s="17">
        <v>0</v>
      </c>
      <c r="I38" s="17">
        <v>0</v>
      </c>
    </row>
    <row r="39" spans="1:9" ht="18">
      <c r="A39" s="21" t="s">
        <v>4</v>
      </c>
      <c r="B39" s="21" t="s">
        <v>1212</v>
      </c>
      <c r="C39" s="22"/>
      <c r="D39" s="22"/>
      <c r="E39" s="22"/>
      <c r="F39" s="22"/>
      <c r="G39" s="22">
        <v>650000</v>
      </c>
      <c r="H39" s="22">
        <v>0</v>
      </c>
      <c r="I39" s="22">
        <v>0</v>
      </c>
    </row>
    <row r="40" spans="1:9" ht="18">
      <c r="A40" s="21" t="s">
        <v>4</v>
      </c>
      <c r="B40" s="21" t="s">
        <v>10</v>
      </c>
      <c r="C40" s="22"/>
      <c r="D40" s="22"/>
      <c r="E40" s="22"/>
      <c r="F40" s="22"/>
      <c r="G40" s="22">
        <v>350000</v>
      </c>
      <c r="H40" s="22">
        <v>0</v>
      </c>
      <c r="I40" s="22">
        <v>0</v>
      </c>
    </row>
    <row r="41" spans="1:9" ht="18">
      <c r="A41" s="21" t="s">
        <v>6</v>
      </c>
      <c r="B41" s="21" t="s">
        <v>5</v>
      </c>
      <c r="C41" s="22"/>
      <c r="D41" s="22"/>
      <c r="E41" s="22"/>
      <c r="F41" s="22"/>
      <c r="G41" s="22">
        <v>10000</v>
      </c>
      <c r="H41" s="22">
        <v>0</v>
      </c>
      <c r="I41" s="22">
        <v>0</v>
      </c>
    </row>
    <row r="42" spans="1:9" ht="18">
      <c r="A42" s="21"/>
      <c r="B42" s="21"/>
      <c r="C42" s="22"/>
      <c r="D42" s="22"/>
      <c r="E42" s="22"/>
      <c r="F42" s="22"/>
      <c r="G42" s="22"/>
      <c r="H42" s="22"/>
      <c r="I42" s="22"/>
    </row>
    <row r="43" spans="1:9" s="2" customFormat="1" ht="18">
      <c r="A43" s="20" t="s">
        <v>1341</v>
      </c>
      <c r="B43" s="20"/>
      <c r="C43" s="23">
        <f>SUM(C5:C41)</f>
        <v>0</v>
      </c>
      <c r="D43" s="23">
        <f aca="true" t="shared" si="1" ref="D43:I43">SUM(D5:D41)</f>
        <v>2334000</v>
      </c>
      <c r="E43" s="23">
        <f t="shared" si="1"/>
        <v>3590000</v>
      </c>
      <c r="F43" s="23">
        <f t="shared" si="1"/>
        <v>3590000</v>
      </c>
      <c r="G43" s="23">
        <f t="shared" si="1"/>
        <v>16340194</v>
      </c>
      <c r="H43" s="23">
        <f t="shared" si="1"/>
        <v>55766965</v>
      </c>
      <c r="I43" s="23">
        <f t="shared" si="1"/>
        <v>26610158</v>
      </c>
    </row>
    <row r="44" spans="3:9" ht="18">
      <c r="C44" s="19"/>
      <c r="D44" s="19"/>
      <c r="E44" s="19"/>
      <c r="F44" s="19"/>
      <c r="G44" s="19"/>
      <c r="H44" s="19"/>
      <c r="I44" s="19"/>
    </row>
    <row r="45" spans="3:9" ht="18">
      <c r="C45" s="19"/>
      <c r="D45" s="19"/>
      <c r="E45" s="19"/>
      <c r="F45" s="19"/>
      <c r="G45" s="19"/>
      <c r="H45" s="19"/>
      <c r="I45" s="19"/>
    </row>
    <row r="46" spans="3:9" ht="18">
      <c r="C46" s="19"/>
      <c r="D46" s="19"/>
      <c r="E46" s="19"/>
      <c r="F46" s="19"/>
      <c r="G46" s="19"/>
      <c r="H46" s="19"/>
      <c r="I46" s="19"/>
    </row>
    <row r="47" spans="3:9" ht="18">
      <c r="C47" s="19"/>
      <c r="D47" s="19"/>
      <c r="E47" s="19"/>
      <c r="F47" s="19"/>
      <c r="G47" s="19"/>
      <c r="H47" s="19"/>
      <c r="I47" s="19"/>
    </row>
    <row r="48" spans="3:9" ht="18">
      <c r="C48" s="19"/>
      <c r="D48" s="19"/>
      <c r="E48" s="19"/>
      <c r="F48" s="19"/>
      <c r="G48" s="19"/>
      <c r="H48" s="19"/>
      <c r="I48" s="19"/>
    </row>
    <row r="49" spans="3:9" ht="18">
      <c r="C49" s="19"/>
      <c r="D49" s="19"/>
      <c r="E49" s="19"/>
      <c r="F49" s="19"/>
      <c r="G49" s="19"/>
      <c r="H49" s="19"/>
      <c r="I49" s="19"/>
    </row>
    <row r="50" spans="3:9" ht="18">
      <c r="C50" s="19"/>
      <c r="D50" s="19"/>
      <c r="E50" s="19"/>
      <c r="F50" s="19"/>
      <c r="G50" s="19"/>
      <c r="H50" s="19"/>
      <c r="I50" s="19"/>
    </row>
    <row r="51" spans="3:9" ht="18">
      <c r="C51" s="19"/>
      <c r="D51" s="19"/>
      <c r="E51" s="19"/>
      <c r="F51" s="19"/>
      <c r="G51" s="19"/>
      <c r="H51" s="19"/>
      <c r="I51" s="19"/>
    </row>
    <row r="52" spans="3:9" ht="18">
      <c r="C52" s="19"/>
      <c r="D52" s="19"/>
      <c r="E52" s="19"/>
      <c r="F52" s="19"/>
      <c r="G52" s="19"/>
      <c r="H52" s="19"/>
      <c r="I52" s="19"/>
    </row>
    <row r="53" spans="3:9" ht="18">
      <c r="C53" s="19"/>
      <c r="D53" s="19"/>
      <c r="E53" s="19"/>
      <c r="F53" s="19"/>
      <c r="G53" s="19"/>
      <c r="H53" s="19"/>
      <c r="I53" s="19"/>
    </row>
    <row r="54" spans="3:9" ht="18">
      <c r="C54" s="19"/>
      <c r="D54" s="19"/>
      <c r="E54" s="19"/>
      <c r="F54" s="19"/>
      <c r="G54" s="19"/>
      <c r="H54" s="19"/>
      <c r="I54" s="19"/>
    </row>
    <row r="55" spans="3:9" ht="18">
      <c r="C55" s="19"/>
      <c r="D55" s="19"/>
      <c r="E55" s="19"/>
      <c r="F55" s="19"/>
      <c r="G55" s="19"/>
      <c r="H55" s="19"/>
      <c r="I55" s="19"/>
    </row>
    <row r="56" spans="3:9" ht="18">
      <c r="C56" s="19"/>
      <c r="D56" s="19"/>
      <c r="E56" s="19"/>
      <c r="F56" s="19"/>
      <c r="G56" s="19"/>
      <c r="H56" s="19"/>
      <c r="I56" s="19"/>
    </row>
    <row r="57" spans="3:9" ht="18">
      <c r="C57" s="19"/>
      <c r="D57" s="19"/>
      <c r="E57" s="19"/>
      <c r="F57" s="19"/>
      <c r="G57" s="19"/>
      <c r="H57" s="19"/>
      <c r="I57" s="19"/>
    </row>
    <row r="58" spans="3:9" ht="18">
      <c r="C58" s="19"/>
      <c r="D58" s="19"/>
      <c r="E58" s="19"/>
      <c r="F58" s="19"/>
      <c r="G58" s="19"/>
      <c r="H58" s="19"/>
      <c r="I58" s="19"/>
    </row>
    <row r="59" spans="3:9" ht="18">
      <c r="C59" s="19"/>
      <c r="D59" s="19"/>
      <c r="E59" s="19"/>
      <c r="F59" s="19"/>
      <c r="G59" s="19"/>
      <c r="H59" s="19"/>
      <c r="I59" s="19"/>
    </row>
    <row r="60" spans="3:9" ht="18">
      <c r="C60" s="19"/>
      <c r="D60" s="19"/>
      <c r="E60" s="19"/>
      <c r="F60" s="19"/>
      <c r="G60" s="19"/>
      <c r="H60" s="19"/>
      <c r="I60" s="19"/>
    </row>
    <row r="61" spans="3:9" ht="18">
      <c r="C61" s="19"/>
      <c r="D61" s="19"/>
      <c r="E61" s="19"/>
      <c r="F61" s="19"/>
      <c r="G61" s="19"/>
      <c r="H61" s="19"/>
      <c r="I61" s="19"/>
    </row>
    <row r="62" spans="3:9" ht="18">
      <c r="C62" s="19"/>
      <c r="D62" s="19"/>
      <c r="E62" s="19"/>
      <c r="F62" s="19"/>
      <c r="G62" s="19"/>
      <c r="H62" s="19"/>
      <c r="I62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8" r:id="rId1"/>
  <headerFooter alignWithMargins="0">
    <oddFooter>&amp;C&amp;"Calibri,Bold"&amp;16 29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9.140625" style="366" customWidth="1"/>
    <col min="2" max="2" width="12.57421875" style="366" customWidth="1"/>
    <col min="3" max="3" width="11.8515625" style="366" customWidth="1"/>
    <col min="4" max="4" width="13.7109375" style="366" customWidth="1"/>
    <col min="5" max="16384" width="9.140625" style="366" customWidth="1"/>
  </cols>
  <sheetData>
    <row r="1" s="374" customFormat="1" ht="15.75">
      <c r="A1" s="374" t="s">
        <v>85</v>
      </c>
    </row>
    <row r="3" ht="15">
      <c r="A3" s="366" t="s">
        <v>86</v>
      </c>
    </row>
    <row r="4" ht="15">
      <c r="A4" s="366" t="s">
        <v>87</v>
      </c>
    </row>
    <row r="5" ht="15">
      <c r="A5" s="366" t="s">
        <v>88</v>
      </c>
    </row>
    <row r="7" s="374" customFormat="1" ht="15.75">
      <c r="A7" s="374" t="s">
        <v>89</v>
      </c>
    </row>
    <row r="8" ht="15">
      <c r="A8" s="366" t="s">
        <v>101</v>
      </c>
    </row>
    <row r="9" ht="15">
      <c r="A9" s="366" t="s">
        <v>90</v>
      </c>
    </row>
    <row r="10" ht="15">
      <c r="A10" s="366" t="s">
        <v>91</v>
      </c>
    </row>
    <row r="11" ht="15">
      <c r="A11" s="366" t="s">
        <v>92</v>
      </c>
    </row>
    <row r="12" ht="15">
      <c r="A12" s="366" t="s">
        <v>93</v>
      </c>
    </row>
    <row r="13" ht="15">
      <c r="A13" s="366" t="s">
        <v>94</v>
      </c>
    </row>
    <row r="15" s="374" customFormat="1" ht="15.75">
      <c r="A15" s="374" t="s">
        <v>95</v>
      </c>
    </row>
    <row r="16" ht="15.75" thickBot="1"/>
    <row r="17" spans="1:4" ht="16.5" thickBot="1">
      <c r="A17" s="369"/>
      <c r="B17" s="370" t="s">
        <v>176</v>
      </c>
      <c r="C17" s="370" t="s">
        <v>177</v>
      </c>
      <c r="D17" s="371" t="s">
        <v>178</v>
      </c>
    </row>
    <row r="18" spans="1:4" ht="30" customHeight="1">
      <c r="A18" s="368" t="s">
        <v>96</v>
      </c>
      <c r="B18" s="372">
        <v>0.045</v>
      </c>
      <c r="C18" s="372">
        <v>0.048</v>
      </c>
      <c r="D18" s="372">
        <v>0.053</v>
      </c>
    </row>
    <row r="19" spans="1:4" ht="29.25" customHeight="1">
      <c r="A19" s="367" t="s">
        <v>97</v>
      </c>
      <c r="B19" s="373">
        <v>0.062</v>
      </c>
      <c r="C19" s="373">
        <v>0.047</v>
      </c>
      <c r="D19" s="373">
        <v>0.046</v>
      </c>
    </row>
    <row r="22" ht="15">
      <c r="A22" s="366" t="s">
        <v>100</v>
      </c>
    </row>
    <row r="23" ht="15">
      <c r="A23" s="366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 alignWithMargins="0">
    <oddFooter>&amp;C&amp;"Arial,Bold"&amp;16 30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1">
      <selection activeCell="A8" sqref="A8"/>
    </sheetView>
  </sheetViews>
  <sheetFormatPr defaultColWidth="9.140625" defaultRowHeight="15"/>
  <cols>
    <col min="1" max="1" width="71.57421875" style="0" customWidth="1"/>
    <col min="2" max="2" width="20.7109375" style="0" customWidth="1"/>
    <col min="3" max="3" width="16.421875" style="0" customWidth="1"/>
    <col min="4" max="4" width="16.57421875" style="0" customWidth="1"/>
    <col min="5" max="5" width="17.140625" style="0" customWidth="1"/>
    <col min="6" max="6" width="18.57421875" style="0" customWidth="1"/>
    <col min="7" max="7" width="20.140625" style="0" customWidth="1"/>
    <col min="8" max="8" width="20.57421875" style="0" customWidth="1"/>
  </cols>
  <sheetData>
    <row r="1" spans="1:8" ht="18.75" thickBot="1">
      <c r="A1" s="9"/>
      <c r="B1" s="9" t="s">
        <v>169</v>
      </c>
      <c r="C1" s="28"/>
      <c r="D1" s="29" t="s">
        <v>170</v>
      </c>
      <c r="E1" s="1"/>
      <c r="F1" s="405" t="s">
        <v>263</v>
      </c>
      <c r="G1" s="406"/>
      <c r="H1" s="407"/>
    </row>
    <row r="2" spans="1:8" ht="18">
      <c r="A2" s="10"/>
      <c r="B2" s="10" t="s">
        <v>210</v>
      </c>
      <c r="C2" s="35"/>
      <c r="D2" s="3"/>
      <c r="E2" s="4"/>
      <c r="F2" s="9" t="s">
        <v>173</v>
      </c>
      <c r="G2" s="9" t="s">
        <v>174</v>
      </c>
      <c r="H2" s="1" t="s">
        <v>175</v>
      </c>
    </row>
    <row r="3" spans="1:8" ht="18.75" thickBot="1">
      <c r="A3" s="10" t="s">
        <v>252</v>
      </c>
      <c r="B3" s="10"/>
      <c r="C3" s="36"/>
      <c r="D3" s="37"/>
      <c r="E3" s="38"/>
      <c r="F3" s="11" t="s">
        <v>176</v>
      </c>
      <c r="G3" s="11" t="s">
        <v>177</v>
      </c>
      <c r="H3" s="38" t="s">
        <v>178</v>
      </c>
    </row>
    <row r="4" spans="1:8" ht="54.75" thickBot="1">
      <c r="A4" s="16"/>
      <c r="B4" s="32" t="s">
        <v>235</v>
      </c>
      <c r="C4" s="150" t="s">
        <v>236</v>
      </c>
      <c r="D4" s="32" t="s">
        <v>237</v>
      </c>
      <c r="E4" s="32" t="s">
        <v>171</v>
      </c>
      <c r="F4" s="32" t="s">
        <v>238</v>
      </c>
      <c r="G4" s="32" t="s">
        <v>239</v>
      </c>
      <c r="H4" s="32" t="s">
        <v>240</v>
      </c>
    </row>
    <row r="5" spans="1:8" ht="37.5" customHeight="1" thickBot="1">
      <c r="A5" s="16" t="s">
        <v>253</v>
      </c>
      <c r="B5" s="331"/>
      <c r="C5" s="25"/>
      <c r="D5" s="25"/>
      <c r="E5" s="25"/>
      <c r="F5" s="25"/>
      <c r="G5" s="25"/>
      <c r="H5" s="25"/>
    </row>
    <row r="6" spans="1:8" ht="34.5" customHeight="1" thickBot="1">
      <c r="A6" s="33" t="s">
        <v>254</v>
      </c>
      <c r="B6" s="330">
        <v>22786936</v>
      </c>
      <c r="C6" s="34">
        <v>26635721</v>
      </c>
      <c r="D6" s="34">
        <v>26635721</v>
      </c>
      <c r="E6" s="34">
        <f>D6</f>
        <v>26635721</v>
      </c>
      <c r="F6" s="34">
        <v>32652000</v>
      </c>
      <c r="G6" s="34">
        <v>40594000</v>
      </c>
      <c r="H6" s="34">
        <v>50197000</v>
      </c>
    </row>
    <row r="7" spans="1:8" ht="37.5" customHeight="1" thickBot="1">
      <c r="A7" s="33" t="s">
        <v>255</v>
      </c>
      <c r="B7" s="330">
        <v>3908584</v>
      </c>
      <c r="C7" s="34">
        <v>6691000</v>
      </c>
      <c r="D7" s="34">
        <v>6691000</v>
      </c>
      <c r="E7" s="34">
        <f>D7</f>
        <v>6691000</v>
      </c>
      <c r="F7" s="34">
        <v>10378086</v>
      </c>
      <c r="G7" s="34">
        <v>13748965</v>
      </c>
      <c r="H7" s="34">
        <v>15525200</v>
      </c>
    </row>
    <row r="8" spans="1:8" ht="37.5" customHeight="1" thickBot="1">
      <c r="A8" s="33" t="s">
        <v>256</v>
      </c>
      <c r="B8" s="331">
        <v>0</v>
      </c>
      <c r="C8" s="34">
        <v>734000</v>
      </c>
      <c r="D8" s="34">
        <v>734000</v>
      </c>
      <c r="E8" s="34">
        <f>D8</f>
        <v>734000</v>
      </c>
      <c r="F8" s="34">
        <v>735000</v>
      </c>
      <c r="G8" s="34">
        <v>735000</v>
      </c>
      <c r="H8" s="34">
        <v>735000</v>
      </c>
    </row>
    <row r="9" spans="1:8" ht="36" customHeight="1" thickBot="1">
      <c r="A9" s="33" t="s">
        <v>257</v>
      </c>
      <c r="B9" s="330">
        <v>0</v>
      </c>
      <c r="C9" s="34">
        <v>500000</v>
      </c>
      <c r="D9" s="34">
        <v>500000</v>
      </c>
      <c r="E9" s="34">
        <f>D9</f>
        <v>500000</v>
      </c>
      <c r="F9" s="34">
        <v>500000</v>
      </c>
      <c r="G9" s="34">
        <v>750000</v>
      </c>
      <c r="H9" s="34">
        <v>1000000</v>
      </c>
    </row>
    <row r="10" spans="1:8" ht="38.25" customHeight="1" thickBot="1">
      <c r="A10" s="33"/>
      <c r="B10" s="330"/>
      <c r="C10" s="34"/>
      <c r="D10" s="34"/>
      <c r="E10" s="34"/>
      <c r="F10" s="34"/>
      <c r="G10" s="34"/>
      <c r="H10" s="34"/>
    </row>
    <row r="11" spans="1:8" ht="39" customHeight="1" thickBot="1">
      <c r="A11" s="16" t="s">
        <v>258</v>
      </c>
      <c r="B11" s="331">
        <f>SUM(B6:B9)</f>
        <v>26695520</v>
      </c>
      <c r="C11" s="25">
        <f aca="true" t="shared" si="0" ref="C11:H11">SUM(C6:C9)</f>
        <v>34560721</v>
      </c>
      <c r="D11" s="25">
        <f t="shared" si="0"/>
        <v>34560721</v>
      </c>
      <c r="E11" s="25">
        <f t="shared" si="0"/>
        <v>34560721</v>
      </c>
      <c r="F11" s="25">
        <f t="shared" si="0"/>
        <v>44265086</v>
      </c>
      <c r="G11" s="25">
        <f t="shared" si="0"/>
        <v>55827965</v>
      </c>
      <c r="H11" s="25">
        <f t="shared" si="0"/>
        <v>67457200</v>
      </c>
    </row>
    <row r="12" spans="1:8" ht="35.25" customHeight="1" thickBot="1">
      <c r="A12" s="33"/>
      <c r="B12" s="331"/>
      <c r="C12" s="25"/>
      <c r="D12" s="25"/>
      <c r="E12" s="25"/>
      <c r="F12" s="25"/>
      <c r="G12" s="25"/>
      <c r="H12" s="25"/>
    </row>
    <row r="13" spans="1:8" ht="39.75" customHeight="1" thickBot="1">
      <c r="A13" s="16" t="s">
        <v>259</v>
      </c>
      <c r="B13" s="331"/>
      <c r="C13" s="25"/>
      <c r="D13" s="25"/>
      <c r="E13" s="25"/>
      <c r="F13" s="25"/>
      <c r="G13" s="25"/>
      <c r="H13" s="25"/>
    </row>
    <row r="14" spans="1:8" ht="37.5" customHeight="1" thickBot="1">
      <c r="A14" s="33" t="s">
        <v>260</v>
      </c>
      <c r="B14" s="330">
        <v>954880</v>
      </c>
      <c r="C14" s="34">
        <v>850000</v>
      </c>
      <c r="D14" s="34">
        <v>850000</v>
      </c>
      <c r="E14" s="34">
        <v>850000</v>
      </c>
      <c r="F14" s="34">
        <v>850000</v>
      </c>
      <c r="G14" s="34">
        <v>850000</v>
      </c>
      <c r="H14" s="34">
        <v>850000</v>
      </c>
    </row>
    <row r="15" spans="1:8" ht="35.25" customHeight="1" thickBot="1">
      <c r="A15" s="33"/>
      <c r="B15" s="330"/>
      <c r="C15" s="34"/>
      <c r="D15" s="34"/>
      <c r="E15" s="34"/>
      <c r="F15" s="34"/>
      <c r="G15" s="34"/>
      <c r="H15" s="34"/>
    </row>
    <row r="16" spans="1:8" ht="39.75" customHeight="1" thickBot="1">
      <c r="A16" s="16" t="s">
        <v>261</v>
      </c>
      <c r="B16" s="331">
        <f>B14</f>
        <v>954880</v>
      </c>
      <c r="C16" s="25">
        <f aca="true" t="shared" si="1" ref="C16:H16">C14</f>
        <v>850000</v>
      </c>
      <c r="D16" s="25">
        <f t="shared" si="1"/>
        <v>850000</v>
      </c>
      <c r="E16" s="25">
        <f t="shared" si="1"/>
        <v>850000</v>
      </c>
      <c r="F16" s="25">
        <f t="shared" si="1"/>
        <v>850000</v>
      </c>
      <c r="G16" s="25">
        <f t="shared" si="1"/>
        <v>850000</v>
      </c>
      <c r="H16" s="25">
        <f t="shared" si="1"/>
        <v>850000</v>
      </c>
    </row>
    <row r="17" spans="1:8" ht="36" customHeight="1" thickBot="1">
      <c r="A17" s="33"/>
      <c r="B17" s="331"/>
      <c r="C17" s="25"/>
      <c r="D17" s="25"/>
      <c r="E17" s="25"/>
      <c r="F17" s="25"/>
      <c r="G17" s="25"/>
      <c r="H17" s="25"/>
    </row>
    <row r="18" spans="1:8" ht="39.75" customHeight="1" thickBot="1">
      <c r="A18" s="16" t="s">
        <v>262</v>
      </c>
      <c r="B18" s="331">
        <f>B11+B16</f>
        <v>27650400</v>
      </c>
      <c r="C18" s="25">
        <f aca="true" t="shared" si="2" ref="C18:H18">C11+C16</f>
        <v>35410721</v>
      </c>
      <c r="D18" s="25">
        <f t="shared" si="2"/>
        <v>35410721</v>
      </c>
      <c r="E18" s="25">
        <f t="shared" si="2"/>
        <v>35410721</v>
      </c>
      <c r="F18" s="25">
        <f t="shared" si="2"/>
        <v>45115086</v>
      </c>
      <c r="G18" s="25">
        <f t="shared" si="2"/>
        <v>56677965</v>
      </c>
      <c r="H18" s="25">
        <f t="shared" si="2"/>
        <v>68307200</v>
      </c>
    </row>
    <row r="19" ht="40.5" customHeight="1"/>
    <row r="20" ht="37.5" customHeight="1"/>
  </sheetData>
  <sheetProtection/>
  <mergeCells count="1"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headerFooter alignWithMargins="0">
    <oddFooter>&amp;C&amp;"-,Bold"&amp;16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5">
      <selection activeCell="A14" sqref="A14:A15"/>
    </sheetView>
  </sheetViews>
  <sheetFormatPr defaultColWidth="9.140625" defaultRowHeight="15"/>
  <cols>
    <col min="1" max="1" width="73.00390625" style="0" customWidth="1"/>
    <col min="2" max="2" width="21.421875" style="0" customWidth="1"/>
    <col min="3" max="3" width="23.57421875" style="0" customWidth="1"/>
    <col min="4" max="4" width="20.00390625" style="0" customWidth="1"/>
    <col min="5" max="5" width="21.8515625" style="0" bestFit="1" customWidth="1"/>
    <col min="6" max="6" width="19.7109375" style="0" customWidth="1"/>
  </cols>
  <sheetData>
    <row r="1" spans="2:6" ht="18.75" thickBot="1">
      <c r="B1" s="2" t="s">
        <v>264</v>
      </c>
      <c r="D1" s="2"/>
      <c r="E1" s="2"/>
      <c r="F1" s="2"/>
    </row>
    <row r="2" spans="1:6" ht="18">
      <c r="A2" s="44"/>
      <c r="B2" s="9"/>
      <c r="C2" s="9" t="s">
        <v>265</v>
      </c>
      <c r="D2" s="9"/>
      <c r="E2" s="9" t="s">
        <v>266</v>
      </c>
      <c r="F2" s="9" t="s">
        <v>267</v>
      </c>
    </row>
    <row r="3" spans="1:6" ht="18.75" thickBot="1">
      <c r="A3" s="36"/>
      <c r="B3" s="11" t="s">
        <v>268</v>
      </c>
      <c r="C3" s="11" t="s">
        <v>269</v>
      </c>
      <c r="D3" s="11" t="s">
        <v>270</v>
      </c>
      <c r="E3" s="11" t="s">
        <v>271</v>
      </c>
      <c r="F3" s="11" t="s">
        <v>272</v>
      </c>
    </row>
    <row r="4" spans="1:6" ht="34.5" customHeight="1">
      <c r="A4" s="35" t="s">
        <v>273</v>
      </c>
      <c r="B4" s="12"/>
      <c r="C4" s="12"/>
      <c r="D4" s="12"/>
      <c r="E4" s="12"/>
      <c r="F4" s="12"/>
    </row>
    <row r="5" spans="1:6" ht="35.25" customHeight="1">
      <c r="A5" s="45" t="s">
        <v>274</v>
      </c>
      <c r="B5" s="17">
        <v>382014</v>
      </c>
      <c r="C5" s="17"/>
      <c r="D5" s="17">
        <v>143034</v>
      </c>
      <c r="E5" s="17">
        <v>0</v>
      </c>
      <c r="F5" s="17">
        <f>B5+D5</f>
        <v>525048</v>
      </c>
    </row>
    <row r="6" spans="1:6" ht="34.5" customHeight="1">
      <c r="A6" s="45" t="s">
        <v>275</v>
      </c>
      <c r="B6" s="17">
        <v>305611</v>
      </c>
      <c r="C6" s="17"/>
      <c r="D6" s="17">
        <v>117566</v>
      </c>
      <c r="E6" s="17">
        <v>0</v>
      </c>
      <c r="F6" s="17">
        <f>B6+D6</f>
        <v>423177</v>
      </c>
    </row>
    <row r="7" spans="1:6" ht="36" customHeight="1">
      <c r="A7" s="45" t="s">
        <v>276</v>
      </c>
      <c r="B7" s="17">
        <v>286511</v>
      </c>
      <c r="C7" s="17" t="s">
        <v>277</v>
      </c>
      <c r="D7" s="17">
        <v>111200</v>
      </c>
      <c r="E7" s="17">
        <v>0</v>
      </c>
      <c r="F7" s="17">
        <f>B7+D7</f>
        <v>397711</v>
      </c>
    </row>
    <row r="8" spans="1:6" ht="36.75" customHeight="1">
      <c r="A8" s="45" t="s">
        <v>278</v>
      </c>
      <c r="B8" s="17">
        <v>630325</v>
      </c>
      <c r="C8" s="17"/>
      <c r="D8" s="17">
        <v>246059</v>
      </c>
      <c r="E8" s="17">
        <v>0</v>
      </c>
      <c r="F8" s="17">
        <f>B8+D8</f>
        <v>876384</v>
      </c>
    </row>
    <row r="9" spans="1:6" ht="35.25" customHeight="1">
      <c r="A9" s="45" t="s">
        <v>279</v>
      </c>
      <c r="B9" s="17">
        <v>2062866</v>
      </c>
      <c r="C9" s="17"/>
      <c r="D9" s="17">
        <v>865622</v>
      </c>
      <c r="E9" s="17">
        <v>0</v>
      </c>
      <c r="F9" s="17">
        <f>B9+D9</f>
        <v>2928488</v>
      </c>
    </row>
    <row r="10" spans="1:6" ht="39" customHeight="1">
      <c r="A10" s="46" t="s">
        <v>280</v>
      </c>
      <c r="B10" s="47">
        <f>SUM(B5:B9)</f>
        <v>3667327</v>
      </c>
      <c r="C10" s="47">
        <f>SUM(C5:C9)</f>
        <v>0</v>
      </c>
      <c r="D10" s="47">
        <f>SUM(D5:D9)</f>
        <v>1483481</v>
      </c>
      <c r="E10" s="47">
        <f>SUM(E5:E9)</f>
        <v>0</v>
      </c>
      <c r="F10" s="47">
        <f>SUM(F5:F9)</f>
        <v>5150808</v>
      </c>
    </row>
    <row r="11" spans="1:6" ht="35.25" customHeight="1">
      <c r="A11" s="45"/>
      <c r="B11" s="17"/>
      <c r="C11" s="17"/>
      <c r="D11" s="17"/>
      <c r="E11" s="17"/>
      <c r="F11" s="17"/>
    </row>
    <row r="12" spans="1:6" ht="34.5" customHeight="1">
      <c r="A12" s="45" t="s">
        <v>281</v>
      </c>
      <c r="B12" s="17">
        <v>571118</v>
      </c>
      <c r="C12" s="17">
        <v>64855</v>
      </c>
      <c r="D12" s="17">
        <v>132000</v>
      </c>
      <c r="E12" s="17">
        <v>0</v>
      </c>
      <c r="F12" s="17">
        <f aca="true" t="shared" si="0" ref="F12:F17">B12+C12+D12+E12</f>
        <v>767973</v>
      </c>
    </row>
    <row r="13" spans="1:6" ht="33.75" customHeight="1">
      <c r="A13" s="45" t="s">
        <v>282</v>
      </c>
      <c r="B13" s="17">
        <v>600000</v>
      </c>
      <c r="C13" s="17">
        <v>0</v>
      </c>
      <c r="D13" s="17">
        <v>0</v>
      </c>
      <c r="E13" s="17">
        <v>0</v>
      </c>
      <c r="F13" s="17">
        <f t="shared" si="0"/>
        <v>600000</v>
      </c>
    </row>
    <row r="14" spans="1:6" ht="36.75" customHeight="1">
      <c r="A14" s="45" t="s">
        <v>283</v>
      </c>
      <c r="B14" s="17">
        <v>440707</v>
      </c>
      <c r="C14" s="17">
        <v>0</v>
      </c>
      <c r="D14" s="17">
        <v>142292</v>
      </c>
      <c r="E14" s="17">
        <v>0</v>
      </c>
      <c r="F14" s="17">
        <f t="shared" si="0"/>
        <v>582999</v>
      </c>
    </row>
    <row r="15" spans="1:6" ht="36.75" customHeight="1">
      <c r="A15" s="45" t="s">
        <v>284</v>
      </c>
      <c r="B15" s="17">
        <v>299997</v>
      </c>
      <c r="C15" s="17">
        <v>97661</v>
      </c>
      <c r="D15" s="17">
        <v>133900</v>
      </c>
      <c r="E15" s="17">
        <v>0</v>
      </c>
      <c r="F15" s="17">
        <f t="shared" si="0"/>
        <v>531558</v>
      </c>
    </row>
    <row r="16" spans="1:6" ht="32.25" customHeight="1">
      <c r="A16" s="45" t="s">
        <v>285</v>
      </c>
      <c r="B16" s="17">
        <v>299997</v>
      </c>
      <c r="C16" s="17">
        <v>98123</v>
      </c>
      <c r="D16" s="17">
        <v>133900</v>
      </c>
      <c r="E16" s="17">
        <v>0</v>
      </c>
      <c r="F16" s="17">
        <f t="shared" si="0"/>
        <v>532020</v>
      </c>
    </row>
    <row r="17" spans="1:6" ht="36.75" customHeight="1">
      <c r="A17" s="45" t="s">
        <v>286</v>
      </c>
      <c r="B17" s="17">
        <v>331000</v>
      </c>
      <c r="C17" s="17">
        <v>76130</v>
      </c>
      <c r="D17" s="17">
        <v>136484</v>
      </c>
      <c r="E17" s="17">
        <v>0</v>
      </c>
      <c r="F17" s="17">
        <f t="shared" si="0"/>
        <v>543614</v>
      </c>
    </row>
    <row r="18" spans="1:6" ht="36.75" customHeight="1">
      <c r="A18" s="46" t="s">
        <v>287</v>
      </c>
      <c r="B18" s="47">
        <f>SUM(B12:B17)</f>
        <v>2542819</v>
      </c>
      <c r="C18" s="47">
        <f>SUM(C12:C17)</f>
        <v>336769</v>
      </c>
      <c r="D18" s="47">
        <f>SUM(D12:D17)</f>
        <v>678576</v>
      </c>
      <c r="E18" s="47">
        <f>SUM(E12:E17)</f>
        <v>0</v>
      </c>
      <c r="F18" s="47">
        <f>SUM(F12:F17)</f>
        <v>3558164</v>
      </c>
    </row>
    <row r="19" spans="1:6" ht="39" customHeight="1">
      <c r="A19" s="45"/>
      <c r="B19" s="17"/>
      <c r="C19" s="17"/>
      <c r="D19" s="17"/>
      <c r="E19" s="17"/>
      <c r="F19" s="17"/>
    </row>
    <row r="20" spans="1:6" ht="36.75" customHeight="1">
      <c r="A20" s="45" t="s">
        <v>288</v>
      </c>
      <c r="B20" s="17">
        <v>14779332</v>
      </c>
      <c r="C20" s="17">
        <v>3737422</v>
      </c>
      <c r="D20" s="17">
        <v>2369702</v>
      </c>
      <c r="E20" s="17">
        <v>0</v>
      </c>
      <c r="F20" s="17">
        <v>19101746</v>
      </c>
    </row>
    <row r="21" spans="1:6" ht="35.25" customHeight="1">
      <c r="A21" s="46" t="s">
        <v>289</v>
      </c>
      <c r="B21" s="47">
        <f>B20</f>
        <v>14779332</v>
      </c>
      <c r="C21" s="47">
        <f>C20</f>
        <v>3737422</v>
      </c>
      <c r="D21" s="47">
        <f>D20</f>
        <v>2369702</v>
      </c>
      <c r="E21" s="47">
        <f>E20</f>
        <v>0</v>
      </c>
      <c r="F21" s="47">
        <f>F20</f>
        <v>19101746</v>
      </c>
    </row>
    <row r="22" spans="1:6" ht="40.5" customHeight="1" thickBot="1">
      <c r="A22" s="48"/>
      <c r="B22" s="18"/>
      <c r="C22" s="18"/>
      <c r="D22" s="18"/>
      <c r="E22" s="18"/>
      <c r="F22" s="18"/>
    </row>
    <row r="23" spans="1:6" ht="36.75" customHeight="1" thickBot="1">
      <c r="A23" s="6" t="s">
        <v>290</v>
      </c>
      <c r="B23" s="25">
        <f>B10+B18+B21</f>
        <v>20989478</v>
      </c>
      <c r="C23" s="25">
        <f>C10+C18+C21</f>
        <v>4074191</v>
      </c>
      <c r="D23" s="25">
        <f>D10+D18+D21</f>
        <v>4531759</v>
      </c>
      <c r="E23" s="25">
        <f>E10+E18+E21</f>
        <v>0</v>
      </c>
      <c r="F23" s="25">
        <f>F10+F18+F21</f>
        <v>27810718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headerFooter alignWithMargins="0">
    <oddFooter>&amp;C&amp;"-,Bold"&amp;16 32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B2">
      <selection activeCell="E62" sqref="E62"/>
    </sheetView>
  </sheetViews>
  <sheetFormatPr defaultColWidth="9.140625" defaultRowHeight="15"/>
  <cols>
    <col min="1" max="1" width="106.140625" style="262" customWidth="1"/>
    <col min="2" max="2" width="38.7109375" style="262" customWidth="1"/>
    <col min="3" max="3" width="44.8515625" style="262" customWidth="1"/>
    <col min="4" max="4" width="39.28125" style="262" customWidth="1"/>
    <col min="5" max="5" width="33.00390625" style="262" customWidth="1"/>
    <col min="6" max="6" width="29.7109375" style="262" customWidth="1"/>
    <col min="7" max="7" width="34.57421875" style="262" customWidth="1"/>
    <col min="8" max="8" width="47.00390625" style="262" customWidth="1"/>
    <col min="9" max="16384" width="9.140625" style="262" customWidth="1"/>
  </cols>
  <sheetData>
    <row r="1" s="261" customFormat="1" ht="27.75">
      <c r="A1" s="261" t="s">
        <v>477</v>
      </c>
    </row>
    <row r="3" s="261" customFormat="1" ht="28.5" thickBot="1">
      <c r="A3" s="261" t="s">
        <v>1200</v>
      </c>
    </row>
    <row r="4" spans="1:8" s="261" customFormat="1" ht="27.75">
      <c r="A4" s="263"/>
      <c r="B4" s="264" t="s">
        <v>1238</v>
      </c>
      <c r="C4" s="264" t="s">
        <v>1239</v>
      </c>
      <c r="D4" s="264" t="s">
        <v>1201</v>
      </c>
      <c r="E4" s="264" t="s">
        <v>457</v>
      </c>
      <c r="F4" s="264" t="s">
        <v>457</v>
      </c>
      <c r="G4" s="264" t="s">
        <v>457</v>
      </c>
      <c r="H4" s="264" t="s">
        <v>1240</v>
      </c>
    </row>
    <row r="5" spans="1:8" ht="28.5" thickBot="1">
      <c r="A5" s="265"/>
      <c r="B5" s="266" t="s">
        <v>211</v>
      </c>
      <c r="C5" s="266" t="s">
        <v>211</v>
      </c>
      <c r="D5" s="266" t="s">
        <v>211</v>
      </c>
      <c r="E5" s="266" t="s">
        <v>176</v>
      </c>
      <c r="F5" s="266" t="s">
        <v>177</v>
      </c>
      <c r="G5" s="266" t="s">
        <v>178</v>
      </c>
      <c r="H5" s="280"/>
    </row>
    <row r="6" spans="1:8" s="261" customFormat="1" ht="27.75">
      <c r="A6" s="267" t="s">
        <v>1202</v>
      </c>
      <c r="B6" s="268"/>
      <c r="C6" s="268"/>
      <c r="D6" s="268"/>
      <c r="E6" s="268"/>
      <c r="F6" s="268"/>
      <c r="G6" s="268"/>
      <c r="H6" s="268"/>
    </row>
    <row r="7" spans="1:8" ht="27">
      <c r="A7" s="269" t="s">
        <v>450</v>
      </c>
      <c r="B7" s="88">
        <v>1000000</v>
      </c>
      <c r="C7" s="88">
        <v>2900000</v>
      </c>
      <c r="D7" s="88">
        <v>0</v>
      </c>
      <c r="E7" s="88">
        <v>1900000</v>
      </c>
      <c r="F7" s="88">
        <v>0</v>
      </c>
      <c r="G7" s="88">
        <v>0</v>
      </c>
      <c r="H7" s="278" t="s">
        <v>1241</v>
      </c>
    </row>
    <row r="8" spans="1:8" ht="27">
      <c r="A8" s="269" t="s">
        <v>1203</v>
      </c>
      <c r="B8" s="88"/>
      <c r="C8" s="88"/>
      <c r="D8" s="88"/>
      <c r="E8" s="88"/>
      <c r="F8" s="88">
        <v>400000</v>
      </c>
      <c r="G8" s="88"/>
      <c r="H8" s="278" t="s">
        <v>1237</v>
      </c>
    </row>
    <row r="9" spans="1:8" ht="27">
      <c r="A9" s="269" t="s">
        <v>1204</v>
      </c>
      <c r="B9" s="88"/>
      <c r="C9" s="88"/>
      <c r="D9" s="88"/>
      <c r="E9" s="88">
        <v>150000</v>
      </c>
      <c r="F9" s="88"/>
      <c r="G9" s="88"/>
      <c r="H9" s="278" t="s">
        <v>1242</v>
      </c>
    </row>
    <row r="10" spans="1:8" ht="27.75">
      <c r="A10" s="270" t="s">
        <v>223</v>
      </c>
      <c r="B10" s="98">
        <f>SUM(B7:B9)</f>
        <v>1000000</v>
      </c>
      <c r="C10" s="98">
        <f>SUM(C7:C9)</f>
        <v>2900000</v>
      </c>
      <c r="D10" s="98"/>
      <c r="E10" s="98">
        <f>SUM(E7:E9)</f>
        <v>2050000</v>
      </c>
      <c r="F10" s="98">
        <f>SUM(F7:F9)</f>
        <v>400000</v>
      </c>
      <c r="G10" s="98">
        <f>SUM(G7:G9)</f>
        <v>0</v>
      </c>
      <c r="H10" s="278"/>
    </row>
    <row r="11" spans="1:8" ht="27.75">
      <c r="A11" s="267"/>
      <c r="B11" s="271"/>
      <c r="C11" s="271"/>
      <c r="D11" s="271"/>
      <c r="E11" s="271"/>
      <c r="F11" s="271"/>
      <c r="G11" s="271"/>
      <c r="H11" s="281"/>
    </row>
    <row r="12" spans="1:8" ht="27">
      <c r="A12" s="272"/>
      <c r="B12" s="273"/>
      <c r="C12" s="273"/>
      <c r="D12" s="273"/>
      <c r="E12" s="273"/>
      <c r="F12" s="273"/>
      <c r="G12" s="273"/>
      <c r="H12" s="281"/>
    </row>
    <row r="13" spans="1:8" s="261" customFormat="1" ht="27.75">
      <c r="A13" s="267" t="s">
        <v>192</v>
      </c>
      <c r="B13" s="271"/>
      <c r="C13" s="271"/>
      <c r="D13" s="271"/>
      <c r="E13" s="271"/>
      <c r="F13" s="271"/>
      <c r="G13" s="271"/>
      <c r="H13" s="268"/>
    </row>
    <row r="14" spans="1:8" ht="27">
      <c r="A14" s="269" t="s">
        <v>1205</v>
      </c>
      <c r="B14" s="88">
        <v>0</v>
      </c>
      <c r="C14" s="88">
        <v>0</v>
      </c>
      <c r="D14" s="88"/>
      <c r="E14" s="88"/>
      <c r="F14" s="88">
        <v>350000</v>
      </c>
      <c r="G14" s="88">
        <v>0</v>
      </c>
      <c r="H14" s="278" t="s">
        <v>1237</v>
      </c>
    </row>
    <row r="15" spans="1:8" ht="27">
      <c r="A15" s="269" t="s">
        <v>1206</v>
      </c>
      <c r="B15" s="88">
        <v>0</v>
      </c>
      <c r="C15" s="88">
        <v>0</v>
      </c>
      <c r="D15" s="88"/>
      <c r="E15" s="88">
        <v>250000</v>
      </c>
      <c r="F15" s="88">
        <v>0</v>
      </c>
      <c r="G15" s="88">
        <v>0</v>
      </c>
      <c r="H15" s="278" t="s">
        <v>1237</v>
      </c>
    </row>
    <row r="16" spans="1:8" ht="27">
      <c r="A16" s="269" t="s">
        <v>1207</v>
      </c>
      <c r="B16" s="88">
        <v>0</v>
      </c>
      <c r="C16" s="88">
        <v>0</v>
      </c>
      <c r="D16" s="88"/>
      <c r="E16" s="88">
        <v>200000</v>
      </c>
      <c r="F16" s="88"/>
      <c r="G16" s="88">
        <v>0</v>
      </c>
      <c r="H16" s="278" t="s">
        <v>1237</v>
      </c>
    </row>
    <row r="17" spans="1:8" ht="27">
      <c r="A17" s="269" t="s">
        <v>1208</v>
      </c>
      <c r="B17" s="88">
        <v>0</v>
      </c>
      <c r="C17" s="88">
        <v>0</v>
      </c>
      <c r="D17" s="88"/>
      <c r="E17" s="88">
        <v>200000</v>
      </c>
      <c r="F17" s="88">
        <v>0</v>
      </c>
      <c r="G17" s="88">
        <v>0</v>
      </c>
      <c r="H17" s="278" t="s">
        <v>1237</v>
      </c>
    </row>
    <row r="18" spans="1:8" ht="27">
      <c r="A18" s="269" t="s">
        <v>1209</v>
      </c>
      <c r="B18" s="88">
        <v>0</v>
      </c>
      <c r="C18" s="88">
        <v>0</v>
      </c>
      <c r="D18" s="88"/>
      <c r="E18" s="88">
        <v>0</v>
      </c>
      <c r="F18" s="88">
        <v>350000</v>
      </c>
      <c r="G18" s="88">
        <v>0</v>
      </c>
      <c r="H18" s="278" t="s">
        <v>1237</v>
      </c>
    </row>
    <row r="19" spans="1:8" ht="27">
      <c r="A19" s="269" t="s">
        <v>1210</v>
      </c>
      <c r="B19" s="88">
        <v>0</v>
      </c>
      <c r="C19" s="88">
        <v>290000</v>
      </c>
      <c r="D19" s="88">
        <v>0</v>
      </c>
      <c r="E19" s="88">
        <v>250000</v>
      </c>
      <c r="F19" s="88">
        <v>0</v>
      </c>
      <c r="G19" s="88">
        <v>0</v>
      </c>
      <c r="H19" s="278" t="s">
        <v>1242</v>
      </c>
    </row>
    <row r="20" spans="1:8" ht="27">
      <c r="A20" s="269" t="s">
        <v>1211</v>
      </c>
      <c r="B20" s="88">
        <v>0</v>
      </c>
      <c r="C20" s="88">
        <v>0</v>
      </c>
      <c r="D20" s="88"/>
      <c r="E20" s="88">
        <v>10000</v>
      </c>
      <c r="F20" s="88">
        <v>0</v>
      </c>
      <c r="G20" s="88">
        <v>0</v>
      </c>
      <c r="H20" s="278" t="s">
        <v>1242</v>
      </c>
    </row>
    <row r="21" spans="1:8" ht="27">
      <c r="A21" s="269" t="s">
        <v>1212</v>
      </c>
      <c r="B21" s="88">
        <v>0</v>
      </c>
      <c r="C21" s="88">
        <v>0</v>
      </c>
      <c r="D21" s="88"/>
      <c r="E21" s="88">
        <v>650000</v>
      </c>
      <c r="F21" s="88"/>
      <c r="G21" s="88"/>
      <c r="H21" s="278" t="s">
        <v>1243</v>
      </c>
    </row>
    <row r="22" spans="1:8" ht="27.75">
      <c r="A22" s="270" t="s">
        <v>223</v>
      </c>
      <c r="B22" s="98">
        <f>SUM(B14:B21)</f>
        <v>0</v>
      </c>
      <c r="C22" s="98">
        <f>SUM(C14:C21)</f>
        <v>290000</v>
      </c>
      <c r="D22" s="98"/>
      <c r="E22" s="98">
        <f>SUM(E14:E21)</f>
        <v>1560000</v>
      </c>
      <c r="F22" s="98">
        <f>SUM(F14:F20)</f>
        <v>700000</v>
      </c>
      <c r="G22" s="98">
        <f>SUM(G14:G20)</f>
        <v>0</v>
      </c>
      <c r="H22" s="278"/>
    </row>
    <row r="23" spans="1:8" ht="27.75">
      <c r="A23" s="267"/>
      <c r="B23" s="271"/>
      <c r="C23" s="271"/>
      <c r="D23" s="271"/>
      <c r="E23" s="271"/>
      <c r="F23" s="271"/>
      <c r="G23" s="271"/>
      <c r="H23" s="281"/>
    </row>
    <row r="24" spans="1:8" ht="27">
      <c r="A24" s="272"/>
      <c r="B24" s="273"/>
      <c r="C24" s="273"/>
      <c r="D24" s="273"/>
      <c r="E24" s="273"/>
      <c r="F24" s="273"/>
      <c r="G24" s="273"/>
      <c r="H24" s="281"/>
    </row>
    <row r="25" spans="1:8" ht="27.75">
      <c r="A25" s="267" t="s">
        <v>193</v>
      </c>
      <c r="B25" s="273"/>
      <c r="C25" s="273"/>
      <c r="D25" s="273"/>
      <c r="E25" s="273"/>
      <c r="F25" s="273"/>
      <c r="G25" s="273"/>
      <c r="H25" s="281"/>
    </row>
    <row r="26" spans="1:8" ht="27">
      <c r="A26" s="269" t="s">
        <v>1213</v>
      </c>
      <c r="B26" s="88">
        <v>400000</v>
      </c>
      <c r="C26" s="88">
        <v>0</v>
      </c>
      <c r="D26" s="88"/>
      <c r="E26" s="88">
        <v>0</v>
      </c>
      <c r="F26" s="88">
        <v>2000000</v>
      </c>
      <c r="G26" s="88">
        <v>0</v>
      </c>
      <c r="H26" s="278" t="s">
        <v>1242</v>
      </c>
    </row>
    <row r="27" spans="1:8" ht="27">
      <c r="A27" s="269" t="s">
        <v>1214</v>
      </c>
      <c r="B27" s="88">
        <v>0</v>
      </c>
      <c r="C27" s="88">
        <v>0</v>
      </c>
      <c r="D27" s="88"/>
      <c r="E27" s="88">
        <v>0</v>
      </c>
      <c r="F27" s="88">
        <v>800000</v>
      </c>
      <c r="G27" s="88">
        <v>14200000</v>
      </c>
      <c r="H27" s="278" t="s">
        <v>1244</v>
      </c>
    </row>
    <row r="28" spans="1:8" ht="27">
      <c r="A28" s="269" t="s">
        <v>1216</v>
      </c>
      <c r="B28" s="88">
        <v>0</v>
      </c>
      <c r="C28" s="88">
        <v>0</v>
      </c>
      <c r="D28" s="88"/>
      <c r="E28" s="88">
        <v>0</v>
      </c>
      <c r="F28" s="88">
        <v>3500000</v>
      </c>
      <c r="G28" s="88">
        <v>1500000</v>
      </c>
      <c r="H28" s="278" t="s">
        <v>1242</v>
      </c>
    </row>
    <row r="29" spans="1:8" ht="27">
      <c r="A29" s="269" t="s">
        <v>1217</v>
      </c>
      <c r="B29" s="88"/>
      <c r="C29" s="88">
        <v>0</v>
      </c>
      <c r="D29" s="88"/>
      <c r="E29" s="88"/>
      <c r="F29" s="88">
        <v>250000</v>
      </c>
      <c r="G29" s="88">
        <v>0</v>
      </c>
      <c r="H29" s="278" t="s">
        <v>1242</v>
      </c>
    </row>
    <row r="30" spans="1:8" ht="27">
      <c r="A30" s="269" t="s">
        <v>1218</v>
      </c>
      <c r="B30" s="88"/>
      <c r="C30" s="88">
        <v>0</v>
      </c>
      <c r="D30" s="88"/>
      <c r="E30" s="88"/>
      <c r="F30" s="88">
        <v>250000</v>
      </c>
      <c r="G30" s="88">
        <v>0</v>
      </c>
      <c r="H30" s="278" t="s">
        <v>1242</v>
      </c>
    </row>
    <row r="31" spans="1:8" ht="27">
      <c r="A31" s="269" t="s">
        <v>1215</v>
      </c>
      <c r="B31" s="88"/>
      <c r="C31" s="88"/>
      <c r="D31" s="88"/>
      <c r="E31" s="88">
        <v>400000</v>
      </c>
      <c r="F31" s="88">
        <v>0</v>
      </c>
      <c r="G31" s="88">
        <v>0</v>
      </c>
      <c r="H31" s="278" t="s">
        <v>260</v>
      </c>
    </row>
    <row r="32" spans="1:8" ht="27.75">
      <c r="A32" s="270" t="s">
        <v>223</v>
      </c>
      <c r="B32" s="98">
        <f aca="true" t="shared" si="0" ref="B32:G32">SUM(B26:B31)</f>
        <v>400000</v>
      </c>
      <c r="C32" s="98">
        <f t="shared" si="0"/>
        <v>0</v>
      </c>
      <c r="D32" s="98">
        <f t="shared" si="0"/>
        <v>0</v>
      </c>
      <c r="E32" s="98">
        <f t="shared" si="0"/>
        <v>400000</v>
      </c>
      <c r="F32" s="98">
        <f t="shared" si="0"/>
        <v>6800000</v>
      </c>
      <c r="G32" s="98">
        <f t="shared" si="0"/>
        <v>15700000</v>
      </c>
      <c r="H32" s="278"/>
    </row>
    <row r="33" spans="1:8" ht="27">
      <c r="A33" s="272"/>
      <c r="B33" s="273"/>
      <c r="C33" s="273"/>
      <c r="D33" s="273"/>
      <c r="E33" s="273"/>
      <c r="F33" s="273"/>
      <c r="G33" s="273"/>
      <c r="H33" s="281"/>
    </row>
    <row r="34" spans="1:8" ht="27.75">
      <c r="A34" s="267" t="s">
        <v>194</v>
      </c>
      <c r="B34" s="273"/>
      <c r="C34" s="273"/>
      <c r="D34" s="273"/>
      <c r="E34" s="273"/>
      <c r="F34" s="273"/>
      <c r="G34" s="273"/>
      <c r="H34" s="281"/>
    </row>
    <row r="35" spans="1:8" ht="27">
      <c r="A35" s="274" t="s">
        <v>1245</v>
      </c>
      <c r="B35" s="110"/>
      <c r="C35" s="110"/>
      <c r="D35" s="110"/>
      <c r="E35" s="110">
        <v>200000</v>
      </c>
      <c r="F35" s="110">
        <v>400000</v>
      </c>
      <c r="G35" s="110"/>
      <c r="H35" s="274" t="s">
        <v>1242</v>
      </c>
    </row>
    <row r="36" spans="1:8" ht="27">
      <c r="A36" s="274" t="s">
        <v>1246</v>
      </c>
      <c r="B36" s="110"/>
      <c r="C36" s="110"/>
      <c r="D36" s="110"/>
      <c r="E36" s="110">
        <v>350000</v>
      </c>
      <c r="F36" s="110"/>
      <c r="G36" s="110"/>
      <c r="H36" s="274" t="s">
        <v>1247</v>
      </c>
    </row>
    <row r="37" spans="1:8" s="261" customFormat="1" ht="27.75">
      <c r="A37" s="275" t="s">
        <v>223</v>
      </c>
      <c r="B37" s="111">
        <f>SUM(B35:B36)</f>
        <v>0</v>
      </c>
      <c r="C37" s="111">
        <f>SUM(C35:C36)</f>
        <v>0</v>
      </c>
      <c r="D37" s="111"/>
      <c r="E37" s="111">
        <f>SUM(E35:E36)</f>
        <v>550000</v>
      </c>
      <c r="F37" s="111">
        <f>SUM(F35:F36)</f>
        <v>400000</v>
      </c>
      <c r="G37" s="111">
        <f>SUM(G35:G36)</f>
        <v>0</v>
      </c>
      <c r="H37" s="275"/>
    </row>
    <row r="38" spans="1:8" ht="27">
      <c r="A38" s="274"/>
      <c r="B38" s="110"/>
      <c r="C38" s="110"/>
      <c r="D38" s="110"/>
      <c r="E38" s="110"/>
      <c r="F38" s="110"/>
      <c r="G38" s="110"/>
      <c r="H38" s="274"/>
    </row>
    <row r="39" spans="1:8" ht="27.75">
      <c r="A39" s="267" t="s">
        <v>224</v>
      </c>
      <c r="B39" s="273"/>
      <c r="C39" s="273"/>
      <c r="D39" s="273"/>
      <c r="E39" s="273"/>
      <c r="F39" s="273"/>
      <c r="G39" s="273"/>
      <c r="H39" s="281"/>
    </row>
    <row r="40" spans="1:8" ht="27">
      <c r="A40" s="269" t="s">
        <v>1219</v>
      </c>
      <c r="B40" s="88">
        <v>0</v>
      </c>
      <c r="C40" s="88">
        <v>0</v>
      </c>
      <c r="D40" s="88"/>
      <c r="E40" s="88">
        <v>2500000</v>
      </c>
      <c r="F40" s="88">
        <v>9246370.71</v>
      </c>
      <c r="G40" s="88">
        <v>9469857.68</v>
      </c>
      <c r="H40" s="278" t="s">
        <v>1083</v>
      </c>
    </row>
    <row r="41" spans="1:8" ht="27">
      <c r="A41" s="269" t="s">
        <v>1248</v>
      </c>
      <c r="B41" s="88"/>
      <c r="C41" s="88">
        <v>0</v>
      </c>
      <c r="D41" s="88">
        <v>0</v>
      </c>
      <c r="E41" s="88">
        <v>2500000</v>
      </c>
      <c r="F41" s="88">
        <v>0</v>
      </c>
      <c r="G41" s="88">
        <v>0</v>
      </c>
      <c r="H41" s="278" t="s">
        <v>1244</v>
      </c>
    </row>
    <row r="42" spans="1:8" ht="27">
      <c r="A42" s="269" t="s">
        <v>1220</v>
      </c>
      <c r="B42" s="88"/>
      <c r="C42" s="88">
        <v>0</v>
      </c>
      <c r="D42" s="88">
        <v>0</v>
      </c>
      <c r="E42" s="88">
        <v>0</v>
      </c>
      <c r="F42" s="88">
        <v>2594</v>
      </c>
      <c r="G42" s="88">
        <v>0</v>
      </c>
      <c r="H42" s="278" t="s">
        <v>1244</v>
      </c>
    </row>
    <row r="43" spans="1:8" ht="27">
      <c r="A43" s="269" t="s">
        <v>1221</v>
      </c>
      <c r="B43" s="88">
        <v>0</v>
      </c>
      <c r="C43" s="88">
        <v>0</v>
      </c>
      <c r="D43" s="88"/>
      <c r="E43" s="88">
        <v>0</v>
      </c>
      <c r="F43" s="88">
        <v>1533000</v>
      </c>
      <c r="G43" s="88">
        <v>0</v>
      </c>
      <c r="H43" s="278" t="s">
        <v>1244</v>
      </c>
    </row>
    <row r="44" spans="1:8" ht="27">
      <c r="A44" s="269" t="s">
        <v>1222</v>
      </c>
      <c r="B44" s="88">
        <v>467000</v>
      </c>
      <c r="C44" s="88">
        <v>0</v>
      </c>
      <c r="D44" s="88">
        <v>0</v>
      </c>
      <c r="E44" s="88">
        <v>633000</v>
      </c>
      <c r="F44" s="88">
        <v>0</v>
      </c>
      <c r="G44" s="88">
        <v>0</v>
      </c>
      <c r="H44" s="278" t="s">
        <v>1242</v>
      </c>
    </row>
    <row r="45" spans="1:8" ht="27">
      <c r="A45" s="269" t="s">
        <v>1223</v>
      </c>
      <c r="B45" s="88">
        <v>467000</v>
      </c>
      <c r="C45" s="88">
        <v>0</v>
      </c>
      <c r="D45" s="88">
        <v>0</v>
      </c>
      <c r="E45" s="88">
        <v>633000</v>
      </c>
      <c r="F45" s="88">
        <v>0</v>
      </c>
      <c r="G45" s="88">
        <v>0</v>
      </c>
      <c r="H45" s="278" t="s">
        <v>1242</v>
      </c>
    </row>
    <row r="46" spans="1:8" ht="27">
      <c r="A46" s="269" t="s">
        <v>1224</v>
      </c>
      <c r="B46" s="88">
        <v>0</v>
      </c>
      <c r="C46" s="88">
        <v>0</v>
      </c>
      <c r="D46" s="88"/>
      <c r="E46" s="88">
        <v>0</v>
      </c>
      <c r="F46" s="88">
        <v>3650000</v>
      </c>
      <c r="G46" s="88">
        <v>0</v>
      </c>
      <c r="H46" s="278" t="s">
        <v>1244</v>
      </c>
    </row>
    <row r="47" spans="1:8" ht="27">
      <c r="A47" s="269" t="s">
        <v>1225</v>
      </c>
      <c r="B47" s="88">
        <v>0</v>
      </c>
      <c r="C47" s="88">
        <v>0</v>
      </c>
      <c r="D47" s="88"/>
      <c r="E47" s="88">
        <v>355790</v>
      </c>
      <c r="F47" s="88"/>
      <c r="G47" s="88">
        <v>0</v>
      </c>
      <c r="H47" s="278" t="s">
        <v>1083</v>
      </c>
    </row>
    <row r="48" spans="1:8" ht="27">
      <c r="A48" s="269" t="s">
        <v>1226</v>
      </c>
      <c r="B48" s="88">
        <v>0</v>
      </c>
      <c r="C48" s="88">
        <v>0</v>
      </c>
      <c r="D48" s="88"/>
      <c r="E48" s="88">
        <v>2500000</v>
      </c>
      <c r="F48" s="88">
        <v>4500000</v>
      </c>
      <c r="G48" s="88">
        <v>6055341.89</v>
      </c>
      <c r="H48" s="278" t="s">
        <v>1083</v>
      </c>
    </row>
    <row r="49" spans="1:8" ht="27">
      <c r="A49" s="269" t="s">
        <v>1227</v>
      </c>
      <c r="B49" s="88">
        <v>0</v>
      </c>
      <c r="C49" s="88">
        <v>0</v>
      </c>
      <c r="D49" s="88"/>
      <c r="E49" s="88">
        <v>369750</v>
      </c>
      <c r="F49" s="88">
        <v>0</v>
      </c>
      <c r="G49" s="88">
        <v>0</v>
      </c>
      <c r="H49" s="278" t="s">
        <v>1083</v>
      </c>
    </row>
    <row r="50" spans="1:8" ht="27">
      <c r="A50" s="269" t="s">
        <v>1228</v>
      </c>
      <c r="B50" s="88">
        <v>0</v>
      </c>
      <c r="C50" s="88">
        <v>0</v>
      </c>
      <c r="D50" s="88"/>
      <c r="E50" s="88">
        <v>369750</v>
      </c>
      <c r="F50" s="88">
        <v>0</v>
      </c>
      <c r="G50" s="88">
        <v>0</v>
      </c>
      <c r="H50" s="278" t="s">
        <v>1083</v>
      </c>
    </row>
    <row r="51" spans="1:8" ht="27">
      <c r="A51" s="269" t="s">
        <v>1229</v>
      </c>
      <c r="B51" s="88">
        <v>3890000</v>
      </c>
      <c r="C51" s="88">
        <v>0</v>
      </c>
      <c r="D51" s="88">
        <v>1454287</v>
      </c>
      <c r="E51" s="88">
        <v>0</v>
      </c>
      <c r="F51" s="88">
        <v>0</v>
      </c>
      <c r="G51" s="88">
        <v>0</v>
      </c>
      <c r="H51" s="278" t="s">
        <v>1244</v>
      </c>
    </row>
    <row r="52" spans="1:8" ht="27">
      <c r="A52" s="269" t="s">
        <v>1230</v>
      </c>
      <c r="B52" s="88"/>
      <c r="C52" s="88">
        <v>0</v>
      </c>
      <c r="D52" s="88"/>
      <c r="E52" s="88">
        <v>700000</v>
      </c>
      <c r="F52" s="88">
        <v>2990000</v>
      </c>
      <c r="G52" s="88">
        <v>0</v>
      </c>
      <c r="H52" s="278" t="s">
        <v>1083</v>
      </c>
    </row>
    <row r="53" spans="1:8" ht="27">
      <c r="A53" s="269" t="s">
        <v>1235</v>
      </c>
      <c r="B53" s="88">
        <v>0</v>
      </c>
      <c r="C53" s="88">
        <v>0</v>
      </c>
      <c r="D53" s="88"/>
      <c r="E53" s="88">
        <v>0</v>
      </c>
      <c r="F53" s="88">
        <v>2500000</v>
      </c>
      <c r="G53" s="88">
        <v>6000000</v>
      </c>
      <c r="H53" s="278" t="s">
        <v>1083</v>
      </c>
    </row>
    <row r="54" spans="1:8" ht="27">
      <c r="A54" s="269" t="s">
        <v>1231</v>
      </c>
      <c r="B54" s="88">
        <v>0</v>
      </c>
      <c r="C54" s="88">
        <v>0</v>
      </c>
      <c r="D54" s="88"/>
      <c r="E54" s="88">
        <v>700000</v>
      </c>
      <c r="F54" s="88">
        <v>9350000</v>
      </c>
      <c r="G54" s="88"/>
      <c r="H54" s="278" t="s">
        <v>1083</v>
      </c>
    </row>
    <row r="55" spans="1:8" ht="27">
      <c r="A55" s="269" t="s">
        <v>1234</v>
      </c>
      <c r="B55" s="88"/>
      <c r="C55" s="88"/>
      <c r="D55" s="88"/>
      <c r="E55" s="88"/>
      <c r="F55" s="88">
        <v>1650000</v>
      </c>
      <c r="G55" s="88">
        <v>9350000</v>
      </c>
      <c r="H55" s="278" t="s">
        <v>1244</v>
      </c>
    </row>
    <row r="56" spans="1:8" ht="27">
      <c r="A56" s="269" t="s">
        <v>1232</v>
      </c>
      <c r="B56" s="88">
        <v>0</v>
      </c>
      <c r="C56" s="88">
        <v>0</v>
      </c>
      <c r="D56" s="88"/>
      <c r="E56" s="88"/>
      <c r="F56" s="88">
        <v>7950000</v>
      </c>
      <c r="G56" s="88">
        <v>0</v>
      </c>
      <c r="H56" s="278" t="s">
        <v>1244</v>
      </c>
    </row>
    <row r="57" spans="1:8" ht="27">
      <c r="A57" s="269" t="s">
        <v>1249</v>
      </c>
      <c r="B57" s="88">
        <v>0</v>
      </c>
      <c r="C57" s="88">
        <v>0</v>
      </c>
      <c r="D57" s="88"/>
      <c r="E57" s="88">
        <v>0</v>
      </c>
      <c r="F57" s="88">
        <v>7200000</v>
      </c>
      <c r="G57" s="88">
        <v>40800</v>
      </c>
      <c r="H57" s="278" t="s">
        <v>1244</v>
      </c>
    </row>
    <row r="58" spans="1:8" ht="27">
      <c r="A58" s="269" t="s">
        <v>1233</v>
      </c>
      <c r="B58" s="88">
        <v>0</v>
      </c>
      <c r="C58" s="88">
        <v>0</v>
      </c>
      <c r="D58" s="88"/>
      <c r="E58" s="88">
        <v>518904</v>
      </c>
      <c r="F58" s="88">
        <v>1045000</v>
      </c>
      <c r="G58" s="88">
        <v>1149500</v>
      </c>
      <c r="H58" s="278" t="s">
        <v>1244</v>
      </c>
    </row>
    <row r="59" spans="1:8" s="261" customFormat="1" ht="27.75">
      <c r="A59" s="270" t="s">
        <v>223</v>
      </c>
      <c r="B59" s="98">
        <f aca="true" t="shared" si="1" ref="B59:G59">SUM(B41:B58)</f>
        <v>4824000</v>
      </c>
      <c r="C59" s="98">
        <f t="shared" si="1"/>
        <v>0</v>
      </c>
      <c r="D59" s="98">
        <f t="shared" si="1"/>
        <v>1454287</v>
      </c>
      <c r="E59" s="98">
        <f>SUM(E40:E58)</f>
        <v>11780194</v>
      </c>
      <c r="F59" s="98">
        <f t="shared" si="1"/>
        <v>42370594</v>
      </c>
      <c r="G59" s="98">
        <f t="shared" si="1"/>
        <v>22595641.89</v>
      </c>
      <c r="H59" s="279"/>
    </row>
    <row r="60" spans="1:8" s="261" customFormat="1" ht="28.5" thickBot="1">
      <c r="A60" s="276" t="s">
        <v>1236</v>
      </c>
      <c r="B60" s="277">
        <f aca="true" t="shared" si="2" ref="B60:G60">B10+B22+B32+B37+B59</f>
        <v>6224000</v>
      </c>
      <c r="C60" s="277">
        <f t="shared" si="2"/>
        <v>3190000</v>
      </c>
      <c r="D60" s="277">
        <f t="shared" si="2"/>
        <v>1454287</v>
      </c>
      <c r="E60" s="277">
        <f t="shared" si="2"/>
        <v>16340194</v>
      </c>
      <c r="F60" s="277">
        <f t="shared" si="2"/>
        <v>50670594</v>
      </c>
      <c r="G60" s="277">
        <f t="shared" si="2"/>
        <v>38295641.89</v>
      </c>
      <c r="H60" s="28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D257"/>
  <sheetViews>
    <sheetView workbookViewId="0" topLeftCell="B84">
      <selection activeCell="B114" sqref="B114"/>
    </sheetView>
  </sheetViews>
  <sheetFormatPr defaultColWidth="9.140625" defaultRowHeight="15"/>
  <cols>
    <col min="1" max="1" width="19.140625" style="68" customWidth="1"/>
    <col min="2" max="2" width="85.421875" style="68" customWidth="1"/>
    <col min="3" max="3" width="35.57421875" style="68" customWidth="1"/>
    <col min="4" max="4" width="23.28125" style="68" customWidth="1"/>
    <col min="5" max="5" width="27.57421875" style="71" customWidth="1"/>
    <col min="6" max="6" width="0.42578125" style="71" hidden="1" customWidth="1"/>
    <col min="7" max="7" width="24.8515625" style="71" customWidth="1"/>
    <col min="8" max="8" width="18.7109375" style="71" hidden="1" customWidth="1"/>
    <col min="9" max="9" width="23.8515625" style="71" customWidth="1"/>
    <col min="10" max="10" width="17.28125" style="71" hidden="1" customWidth="1"/>
    <col min="11" max="11" width="20.7109375" style="71" customWidth="1"/>
    <col min="12" max="12" width="17.7109375" style="71" hidden="1" customWidth="1"/>
    <col min="13" max="13" width="21.140625" style="71" customWidth="1"/>
    <col min="14" max="14" width="16.00390625" style="71" hidden="1" customWidth="1"/>
    <col min="15" max="15" width="25.8515625" style="71" customWidth="1"/>
    <col min="16" max="23" width="0.2890625" style="71" hidden="1" customWidth="1"/>
    <col min="24" max="24" width="21.28125" style="71" customWidth="1"/>
    <col min="25" max="25" width="20.8515625" style="72" customWidth="1"/>
    <col min="26" max="26" width="23.7109375" style="71" customWidth="1"/>
    <col min="27" max="27" width="22.28125" style="71" customWidth="1"/>
    <col min="28" max="28" width="20.8515625" style="71" customWidth="1"/>
    <col min="29" max="29" width="19.7109375" style="71" hidden="1" customWidth="1"/>
    <col min="30" max="30" width="41.00390625" style="71" customWidth="1"/>
    <col min="31" max="16384" width="9.140625" style="68" customWidth="1"/>
  </cols>
  <sheetData>
    <row r="2" spans="3:7" ht="27.75">
      <c r="C2" s="69" t="s">
        <v>298</v>
      </c>
      <c r="D2" s="69"/>
      <c r="E2" s="70"/>
      <c r="F2" s="70"/>
      <c r="G2" s="70"/>
    </row>
    <row r="3" ht="27">
      <c r="I3" s="73"/>
    </row>
    <row r="4" ht="27.75" thickBot="1"/>
    <row r="5" spans="1:30" ht="27.75">
      <c r="A5" s="74" t="s">
        <v>299</v>
      </c>
      <c r="B5" s="74"/>
      <c r="C5" s="74" t="s">
        <v>300</v>
      </c>
      <c r="D5" s="74"/>
      <c r="E5" s="75" t="s">
        <v>300</v>
      </c>
      <c r="F5" s="75" t="s">
        <v>271</v>
      </c>
      <c r="G5" s="75" t="s">
        <v>271</v>
      </c>
      <c r="H5" s="75" t="s">
        <v>301</v>
      </c>
      <c r="I5" s="75" t="s">
        <v>301</v>
      </c>
      <c r="J5" s="75" t="s">
        <v>302</v>
      </c>
      <c r="K5" s="75" t="s">
        <v>302</v>
      </c>
      <c r="L5" s="75" t="s">
        <v>303</v>
      </c>
      <c r="M5" s="75" t="s">
        <v>303</v>
      </c>
      <c r="N5" s="75" t="s">
        <v>304</v>
      </c>
      <c r="O5" s="75" t="s">
        <v>305</v>
      </c>
      <c r="P5" s="75" t="s">
        <v>306</v>
      </c>
      <c r="Q5" s="76"/>
      <c r="R5" s="76"/>
      <c r="S5" s="76"/>
      <c r="T5" s="76"/>
      <c r="U5" s="76"/>
      <c r="V5" s="76"/>
      <c r="W5" s="76"/>
      <c r="X5" s="76" t="s">
        <v>307</v>
      </c>
      <c r="Y5" s="77" t="s">
        <v>308</v>
      </c>
      <c r="Z5" s="76" t="s">
        <v>309</v>
      </c>
      <c r="AA5" s="76" t="s">
        <v>310</v>
      </c>
      <c r="AB5" s="76" t="s">
        <v>394</v>
      </c>
      <c r="AC5" s="74" t="s">
        <v>223</v>
      </c>
      <c r="AD5" s="74" t="s">
        <v>311</v>
      </c>
    </row>
    <row r="6" spans="1:30" s="82" customFormat="1" ht="28.5" thickBot="1">
      <c r="A6" s="78"/>
      <c r="B6" s="78"/>
      <c r="C6" s="78" t="s">
        <v>211</v>
      </c>
      <c r="D6" s="78" t="s">
        <v>312</v>
      </c>
      <c r="E6" s="79" t="s">
        <v>176</v>
      </c>
      <c r="F6" s="79" t="s">
        <v>211</v>
      </c>
      <c r="G6" s="79" t="s">
        <v>176</v>
      </c>
      <c r="H6" s="79" t="s">
        <v>211</v>
      </c>
      <c r="I6" s="79" t="s">
        <v>176</v>
      </c>
      <c r="J6" s="79" t="s">
        <v>211</v>
      </c>
      <c r="K6" s="79" t="s">
        <v>176</v>
      </c>
      <c r="L6" s="79" t="s">
        <v>211</v>
      </c>
      <c r="M6" s="79" t="s">
        <v>176</v>
      </c>
      <c r="N6" s="79" t="s">
        <v>211</v>
      </c>
      <c r="O6" s="79" t="s">
        <v>176</v>
      </c>
      <c r="P6" s="79" t="s">
        <v>211</v>
      </c>
      <c r="Q6" s="80"/>
      <c r="R6" s="80"/>
      <c r="S6" s="80"/>
      <c r="T6" s="80"/>
      <c r="U6" s="80"/>
      <c r="V6" s="80"/>
      <c r="W6" s="80"/>
      <c r="X6" s="80" t="s">
        <v>313</v>
      </c>
      <c r="Y6" s="81" t="s">
        <v>176</v>
      </c>
      <c r="Z6" s="80" t="s">
        <v>176</v>
      </c>
      <c r="AA6" s="80" t="s">
        <v>176</v>
      </c>
      <c r="AB6" s="80" t="s">
        <v>176</v>
      </c>
      <c r="AC6" s="78" t="s">
        <v>211</v>
      </c>
      <c r="AD6" s="78" t="s">
        <v>176</v>
      </c>
    </row>
    <row r="7" spans="1:30" ht="27.75">
      <c r="A7" s="83">
        <v>110</v>
      </c>
      <c r="B7" s="84" t="s">
        <v>189</v>
      </c>
      <c r="C7" s="83"/>
      <c r="D7" s="83"/>
      <c r="E7" s="85"/>
      <c r="F7" s="85"/>
      <c r="G7" s="85"/>
      <c r="H7" s="85" t="s">
        <v>314</v>
      </c>
      <c r="I7" s="85"/>
      <c r="J7" s="85"/>
      <c r="K7" s="85"/>
      <c r="L7" s="85"/>
      <c r="M7" s="85"/>
      <c r="N7" s="85"/>
      <c r="O7" s="85"/>
      <c r="P7" s="85"/>
      <c r="Q7" s="86"/>
      <c r="R7" s="86"/>
      <c r="S7" s="86"/>
      <c r="T7" s="86"/>
      <c r="U7" s="86"/>
      <c r="V7" s="86"/>
      <c r="W7" s="86"/>
      <c r="X7" s="86"/>
      <c r="Y7" s="87"/>
      <c r="Z7" s="86"/>
      <c r="AA7" s="86"/>
      <c r="AB7" s="86"/>
      <c r="AC7" s="83"/>
      <c r="AD7" s="83"/>
    </row>
    <row r="8" spans="1:30" ht="27">
      <c r="A8" s="88">
        <v>110</v>
      </c>
      <c r="B8" s="88" t="s">
        <v>315</v>
      </c>
      <c r="C8" s="89">
        <v>350472</v>
      </c>
      <c r="D8" s="90">
        <v>0.09</v>
      </c>
      <c r="E8" s="89">
        <f>C8*9/100+C8</f>
        <v>382014.48</v>
      </c>
      <c r="F8" s="89">
        <v>0</v>
      </c>
      <c r="G8" s="89">
        <f>F8*10/100+F8</f>
        <v>0</v>
      </c>
      <c r="H8" s="89"/>
      <c r="I8" s="89">
        <f>H8*10/100+H8</f>
        <v>0</v>
      </c>
      <c r="J8" s="89"/>
      <c r="K8" s="89">
        <f>J8*10/100+J8</f>
        <v>0</v>
      </c>
      <c r="L8" s="89"/>
      <c r="M8" s="89">
        <f>L8*10/100+L8</f>
        <v>0</v>
      </c>
      <c r="N8" s="89">
        <v>116824</v>
      </c>
      <c r="O8" s="89">
        <f aca="true" t="shared" si="0" ref="O8:O16">N8*9/100+N8</f>
        <v>127338.16</v>
      </c>
      <c r="P8" s="89"/>
      <c r="Q8" s="91"/>
      <c r="R8" s="91"/>
      <c r="S8" s="91"/>
      <c r="T8" s="91"/>
      <c r="U8" s="91"/>
      <c r="V8" s="91"/>
      <c r="W8" s="91"/>
      <c r="X8" s="91">
        <v>15696</v>
      </c>
      <c r="Y8" s="92"/>
      <c r="Z8" s="91"/>
      <c r="AA8" s="91"/>
      <c r="AB8" s="91">
        <f>P8*9/100+P8</f>
        <v>0</v>
      </c>
      <c r="AC8" s="88">
        <f>C8+F8+H8+J8+L8+N8+P8</f>
        <v>467296</v>
      </c>
      <c r="AD8" s="88">
        <f>E8+G8+I8+K8+M8+O8+X8+Y8+Z8+AA8+AB8</f>
        <v>525048.64</v>
      </c>
    </row>
    <row r="9" spans="1:30" ht="27">
      <c r="A9" s="88">
        <v>110</v>
      </c>
      <c r="B9" s="95" t="s">
        <v>316</v>
      </c>
      <c r="C9" s="93">
        <v>175720</v>
      </c>
      <c r="D9" s="113">
        <v>0.085</v>
      </c>
      <c r="E9" s="89">
        <f>C9*8.5/100+C9</f>
        <v>190656.2</v>
      </c>
      <c r="F9" s="89">
        <v>15916.66</v>
      </c>
      <c r="G9" s="89">
        <f>E9/12</f>
        <v>15888.016666666668</v>
      </c>
      <c r="H9" s="89">
        <v>42020</v>
      </c>
      <c r="I9" s="89">
        <f>E9*22/100</f>
        <v>41944.364</v>
      </c>
      <c r="J9" s="89"/>
      <c r="K9" s="89">
        <f>J9*9/100+J9</f>
        <v>0</v>
      </c>
      <c r="L9" s="89">
        <v>1910</v>
      </c>
      <c r="M9" s="89">
        <f>E9*1/100</f>
        <v>1906.5620000000001</v>
      </c>
      <c r="N9" s="89"/>
      <c r="O9" s="89">
        <f t="shared" si="0"/>
        <v>0</v>
      </c>
      <c r="P9" s="89">
        <v>38.4</v>
      </c>
      <c r="Q9" s="91"/>
      <c r="R9" s="91"/>
      <c r="S9" s="91"/>
      <c r="T9" s="91"/>
      <c r="U9" s="91"/>
      <c r="V9" s="91"/>
      <c r="W9" s="91"/>
      <c r="X9" s="91">
        <v>3240</v>
      </c>
      <c r="Y9" s="92"/>
      <c r="Z9" s="91"/>
      <c r="AA9" s="91"/>
      <c r="AB9" s="91">
        <f>P9*9/100+P9</f>
        <v>41.855999999999995</v>
      </c>
      <c r="AC9" s="88">
        <f aca="true" t="shared" si="1" ref="AC9:AC20">C9+F9+H9+J9+L9+N9+P9</f>
        <v>235605.06</v>
      </c>
      <c r="AD9" s="88">
        <f aca="true" t="shared" si="2" ref="AD9:AD20">E9+G9+I9+K9+M9+O9+X9+Y9+Z9+AA9+AB9</f>
        <v>253676.99866666668</v>
      </c>
    </row>
    <row r="10" spans="1:30" ht="27">
      <c r="A10" s="88">
        <v>110</v>
      </c>
      <c r="B10" s="88" t="s">
        <v>317</v>
      </c>
      <c r="C10" s="95">
        <v>73000</v>
      </c>
      <c r="D10" s="113">
        <v>0.085</v>
      </c>
      <c r="E10" s="89">
        <f>C10*8.5/100+C10</f>
        <v>79205</v>
      </c>
      <c r="F10" s="89">
        <v>6084</v>
      </c>
      <c r="G10" s="89">
        <f>E10/12</f>
        <v>6600.416666666667</v>
      </c>
      <c r="H10" s="89">
        <v>16060</v>
      </c>
      <c r="I10" s="89">
        <f>E10*22/100</f>
        <v>17425.1</v>
      </c>
      <c r="J10" s="89">
        <v>0</v>
      </c>
      <c r="K10" s="89">
        <f>J10*9/100+J10</f>
        <v>0</v>
      </c>
      <c r="L10" s="89">
        <v>730</v>
      </c>
      <c r="M10" s="89">
        <f>E10*1/100</f>
        <v>792.05</v>
      </c>
      <c r="N10" s="89">
        <v>0</v>
      </c>
      <c r="O10" s="89">
        <f t="shared" si="0"/>
        <v>0</v>
      </c>
      <c r="P10" s="89">
        <v>38.4</v>
      </c>
      <c r="Q10" s="91"/>
      <c r="R10" s="91"/>
      <c r="S10" s="91"/>
      <c r="T10" s="91"/>
      <c r="U10" s="91"/>
      <c r="V10" s="91"/>
      <c r="W10" s="91"/>
      <c r="X10" s="91"/>
      <c r="Y10" s="92"/>
      <c r="Z10" s="91"/>
      <c r="AA10" s="91"/>
      <c r="AB10" s="91">
        <f>P10*9/100+P10</f>
        <v>41.855999999999995</v>
      </c>
      <c r="AC10" s="88">
        <f t="shared" si="1"/>
        <v>95912.4</v>
      </c>
      <c r="AD10" s="88">
        <f t="shared" si="2"/>
        <v>104064.42266666667</v>
      </c>
    </row>
    <row r="11" spans="1:30" ht="27">
      <c r="A11" s="88">
        <v>110</v>
      </c>
      <c r="B11" s="88" t="s">
        <v>318</v>
      </c>
      <c r="C11" s="95">
        <v>73000</v>
      </c>
      <c r="D11" s="113">
        <v>0.085</v>
      </c>
      <c r="E11" s="89">
        <f>C11*8.5/100+C11</f>
        <v>79205</v>
      </c>
      <c r="F11" s="89">
        <v>6084</v>
      </c>
      <c r="G11" s="89">
        <f>E11/12</f>
        <v>6600.416666666667</v>
      </c>
      <c r="H11" s="89">
        <v>16060</v>
      </c>
      <c r="I11" s="89">
        <f>E11*22/100</f>
        <v>17425.1</v>
      </c>
      <c r="J11" s="89"/>
      <c r="K11" s="89">
        <f>J11*9/100+J11</f>
        <v>0</v>
      </c>
      <c r="L11" s="89">
        <v>730</v>
      </c>
      <c r="M11" s="89">
        <f>E11*1/100</f>
        <v>792.05</v>
      </c>
      <c r="N11" s="89">
        <v>0</v>
      </c>
      <c r="O11" s="89">
        <f t="shared" si="0"/>
        <v>0</v>
      </c>
      <c r="P11" s="89">
        <v>38.4</v>
      </c>
      <c r="Q11" s="91"/>
      <c r="R11" s="91"/>
      <c r="S11" s="91"/>
      <c r="T11" s="91"/>
      <c r="U11" s="91"/>
      <c r="V11" s="91"/>
      <c r="W11" s="91"/>
      <c r="X11" s="91">
        <v>3240</v>
      </c>
      <c r="Y11" s="92"/>
      <c r="Z11" s="91">
        <v>4000</v>
      </c>
      <c r="AA11" s="91"/>
      <c r="AB11" s="91">
        <f>P11*9/100+P11</f>
        <v>41.855999999999995</v>
      </c>
      <c r="AC11" s="88">
        <f t="shared" si="1"/>
        <v>95912.4</v>
      </c>
      <c r="AD11" s="88">
        <f t="shared" si="2"/>
        <v>111304.42266666667</v>
      </c>
    </row>
    <row r="12" spans="1:30" ht="27">
      <c r="A12" s="88">
        <v>110</v>
      </c>
      <c r="B12" s="88" t="s">
        <v>319</v>
      </c>
      <c r="C12" s="93">
        <v>280377</v>
      </c>
      <c r="D12" s="94">
        <v>0.09</v>
      </c>
      <c r="E12" s="89">
        <f>C12*9/100+C12</f>
        <v>305610.93</v>
      </c>
      <c r="F12" s="89"/>
      <c r="G12" s="89">
        <f>F12*10/100+F12</f>
        <v>0</v>
      </c>
      <c r="H12" s="89"/>
      <c r="I12" s="89">
        <f>H12*10/100+H12</f>
        <v>0</v>
      </c>
      <c r="J12" s="89"/>
      <c r="K12" s="89">
        <f>J12*10/100+J12</f>
        <v>0</v>
      </c>
      <c r="L12" s="89"/>
      <c r="M12" s="89">
        <f>L12*12/100+L12</f>
        <v>0</v>
      </c>
      <c r="N12" s="89">
        <v>93459</v>
      </c>
      <c r="O12" s="89">
        <f t="shared" si="0"/>
        <v>101870.31</v>
      </c>
      <c r="P12" s="89"/>
      <c r="Q12" s="91"/>
      <c r="R12" s="91"/>
      <c r="S12" s="91"/>
      <c r="T12" s="91"/>
      <c r="U12" s="91"/>
      <c r="V12" s="91"/>
      <c r="W12" s="91"/>
      <c r="X12" s="91">
        <v>15696</v>
      </c>
      <c r="Y12" s="92"/>
      <c r="Z12" s="91"/>
      <c r="AA12" s="91"/>
      <c r="AB12" s="91">
        <f>P12*12/100+P12</f>
        <v>0</v>
      </c>
      <c r="AC12" s="88">
        <f t="shared" si="1"/>
        <v>373836</v>
      </c>
      <c r="AD12" s="88">
        <f t="shared" si="2"/>
        <v>423177.24</v>
      </c>
    </row>
    <row r="13" spans="1:30" ht="27">
      <c r="A13" s="88">
        <v>110</v>
      </c>
      <c r="B13" s="88" t="s">
        <v>320</v>
      </c>
      <c r="C13" s="93">
        <v>262854</v>
      </c>
      <c r="D13" s="94">
        <v>0.09</v>
      </c>
      <c r="E13" s="89">
        <f>C13*9/100+C13</f>
        <v>286510.86</v>
      </c>
      <c r="F13" s="89"/>
      <c r="G13" s="89">
        <f>F13*10/100+F13</f>
        <v>0</v>
      </c>
      <c r="H13" s="89"/>
      <c r="I13" s="89"/>
      <c r="J13" s="89"/>
      <c r="K13" s="89">
        <f>J13*10/100+J13</f>
        <v>0</v>
      </c>
      <c r="L13" s="89"/>
      <c r="M13" s="89">
        <f>L13*12/100+L13</f>
        <v>0</v>
      </c>
      <c r="N13" s="89">
        <v>87618</v>
      </c>
      <c r="O13" s="89">
        <f t="shared" si="0"/>
        <v>95503.62</v>
      </c>
      <c r="P13" s="89"/>
      <c r="Q13" s="91"/>
      <c r="R13" s="91"/>
      <c r="S13" s="91"/>
      <c r="T13" s="91"/>
      <c r="U13" s="91"/>
      <c r="V13" s="91"/>
      <c r="W13" s="91"/>
      <c r="X13" s="91">
        <v>15696</v>
      </c>
      <c r="Y13" s="92"/>
      <c r="Z13" s="91"/>
      <c r="AA13" s="91"/>
      <c r="AB13" s="91">
        <f>P13*12/100+P13</f>
        <v>0</v>
      </c>
      <c r="AC13" s="88">
        <f t="shared" si="1"/>
        <v>350472</v>
      </c>
      <c r="AD13" s="88">
        <f t="shared" si="2"/>
        <v>397710.48</v>
      </c>
    </row>
    <row r="14" spans="1:30" ht="27">
      <c r="A14" s="88">
        <v>110</v>
      </c>
      <c r="B14" s="88" t="s">
        <v>321</v>
      </c>
      <c r="C14" s="93">
        <v>578280</v>
      </c>
      <c r="D14" s="94">
        <v>0.09</v>
      </c>
      <c r="E14" s="89">
        <f>C14*9/100+C14</f>
        <v>630325.2</v>
      </c>
      <c r="F14" s="89"/>
      <c r="G14" s="89">
        <f>F14*12/100+F14</f>
        <v>0</v>
      </c>
      <c r="H14" s="89"/>
      <c r="I14" s="89">
        <f>H14*10/100+H14</f>
        <v>0</v>
      </c>
      <c r="J14" s="89"/>
      <c r="K14" s="89">
        <f>J14*10/100+J14</f>
        <v>0</v>
      </c>
      <c r="L14" s="89"/>
      <c r="M14" s="89">
        <f>L14*12/100+L14</f>
        <v>0</v>
      </c>
      <c r="N14" s="89">
        <v>192759</v>
      </c>
      <c r="O14" s="89">
        <f t="shared" si="0"/>
        <v>210107.31</v>
      </c>
      <c r="P14" s="89"/>
      <c r="Q14" s="91"/>
      <c r="R14" s="91"/>
      <c r="S14" s="91"/>
      <c r="T14" s="91"/>
      <c r="U14" s="91"/>
      <c r="V14" s="91"/>
      <c r="W14" s="91"/>
      <c r="X14" s="91">
        <v>35952</v>
      </c>
      <c r="Y14" s="92"/>
      <c r="Z14" s="91"/>
      <c r="AA14" s="91"/>
      <c r="AB14" s="91">
        <f>P14*12/100+P14</f>
        <v>0</v>
      </c>
      <c r="AC14" s="88">
        <f t="shared" si="1"/>
        <v>771039</v>
      </c>
      <c r="AD14" s="88">
        <f t="shared" si="2"/>
        <v>876384.51</v>
      </c>
    </row>
    <row r="15" spans="1:30" ht="27">
      <c r="A15" s="88">
        <v>110</v>
      </c>
      <c r="B15" s="88" t="s">
        <v>322</v>
      </c>
      <c r="C15" s="93">
        <v>1892538</v>
      </c>
      <c r="D15" s="94">
        <v>0.09</v>
      </c>
      <c r="E15" s="89">
        <f>C15*9/100+C15</f>
        <v>2062866.42</v>
      </c>
      <c r="F15" s="89"/>
      <c r="G15" s="89">
        <f>F15*10/100+F15</f>
        <v>0</v>
      </c>
      <c r="H15" s="89"/>
      <c r="I15" s="89">
        <f>H15*10/100+H15</f>
        <v>0</v>
      </c>
      <c r="J15" s="89"/>
      <c r="K15" s="89">
        <v>12000</v>
      </c>
      <c r="L15" s="89"/>
      <c r="M15" s="89">
        <f>L15*12/100+L15</f>
        <v>0</v>
      </c>
      <c r="N15" s="89">
        <v>630846</v>
      </c>
      <c r="O15" s="89">
        <f t="shared" si="0"/>
        <v>687622.14</v>
      </c>
      <c r="P15" s="89"/>
      <c r="Q15" s="91"/>
      <c r="R15" s="91"/>
      <c r="S15" s="91"/>
      <c r="T15" s="91"/>
      <c r="U15" s="91"/>
      <c r="V15" s="91"/>
      <c r="W15" s="91"/>
      <c r="X15" s="91">
        <v>178000</v>
      </c>
      <c r="Y15" s="92"/>
      <c r="Z15" s="91"/>
      <c r="AA15" s="91"/>
      <c r="AB15" s="91">
        <f>P15*12/100+P15</f>
        <v>0</v>
      </c>
      <c r="AC15" s="88">
        <f t="shared" si="1"/>
        <v>2523384</v>
      </c>
      <c r="AD15" s="88">
        <f t="shared" si="2"/>
        <v>2940488.56</v>
      </c>
    </row>
    <row r="16" spans="1:30" s="97" customFormat="1" ht="27">
      <c r="A16" s="95">
        <v>110</v>
      </c>
      <c r="B16" s="95" t="s">
        <v>323</v>
      </c>
      <c r="C16" s="95">
        <v>46467.34</v>
      </c>
      <c r="D16" s="114">
        <v>0.085</v>
      </c>
      <c r="E16" s="93">
        <f>C16*8.5/100+C16</f>
        <v>50417.063899999994</v>
      </c>
      <c r="F16" s="93">
        <v>4834</v>
      </c>
      <c r="G16" s="93">
        <f>E16/12</f>
        <v>4201.421991666666</v>
      </c>
      <c r="H16" s="93">
        <v>12760</v>
      </c>
      <c r="I16" s="93">
        <f>E16*22/100</f>
        <v>11091.754057999999</v>
      </c>
      <c r="J16" s="93"/>
      <c r="K16" s="93">
        <v>7793</v>
      </c>
      <c r="L16" s="93">
        <v>580</v>
      </c>
      <c r="M16" s="93">
        <f>E16*1/100</f>
        <v>504.17063899999994</v>
      </c>
      <c r="N16" s="93"/>
      <c r="O16" s="93">
        <f t="shared" si="0"/>
        <v>0</v>
      </c>
      <c r="P16" s="93">
        <v>38.4</v>
      </c>
      <c r="Q16" s="96"/>
      <c r="R16" s="96"/>
      <c r="S16" s="96"/>
      <c r="T16" s="96"/>
      <c r="U16" s="96"/>
      <c r="V16" s="96"/>
      <c r="W16" s="96"/>
      <c r="X16" s="96"/>
      <c r="Y16" s="92"/>
      <c r="Z16" s="96"/>
      <c r="AA16" s="96"/>
      <c r="AB16" s="96">
        <f>P16*9/100+P16</f>
        <v>41.855999999999995</v>
      </c>
      <c r="AC16" s="95">
        <f t="shared" si="1"/>
        <v>64679.74</v>
      </c>
      <c r="AD16" s="88">
        <f t="shared" si="2"/>
        <v>74049.26658866667</v>
      </c>
    </row>
    <row r="17" spans="1:30" ht="27">
      <c r="A17" s="88">
        <v>110</v>
      </c>
      <c r="B17" s="88" t="s">
        <v>324</v>
      </c>
      <c r="C17" s="95">
        <v>100683</v>
      </c>
      <c r="D17" s="114">
        <v>0.085</v>
      </c>
      <c r="E17" s="93">
        <f>C17*8.5/100+C17</f>
        <v>109241.055</v>
      </c>
      <c r="F17" s="89">
        <v>8390</v>
      </c>
      <c r="G17" s="89">
        <f>E17/12</f>
        <v>9103.42125</v>
      </c>
      <c r="H17" s="89">
        <v>22150</v>
      </c>
      <c r="I17" s="93">
        <f>E17*22/100</f>
        <v>24033.0321</v>
      </c>
      <c r="J17" s="89"/>
      <c r="K17" s="89">
        <f>J17*9/100+J17</f>
        <v>0</v>
      </c>
      <c r="L17" s="89">
        <v>1006.83</v>
      </c>
      <c r="M17" s="89">
        <f>E17*1/100</f>
        <v>1092.4105499999998</v>
      </c>
      <c r="N17" s="89">
        <v>25170</v>
      </c>
      <c r="O17" s="89"/>
      <c r="P17" s="89">
        <v>38.4</v>
      </c>
      <c r="Q17" s="91"/>
      <c r="R17" s="91"/>
      <c r="S17" s="91"/>
      <c r="T17" s="91"/>
      <c r="U17" s="91"/>
      <c r="V17" s="91"/>
      <c r="W17" s="91"/>
      <c r="X17" s="91"/>
      <c r="Y17" s="92"/>
      <c r="Z17" s="91"/>
      <c r="AA17" s="91"/>
      <c r="AB17" s="91">
        <f>P17*9/100+P17</f>
        <v>41.855999999999995</v>
      </c>
      <c r="AC17" s="88">
        <f t="shared" si="1"/>
        <v>157438.22999999998</v>
      </c>
      <c r="AD17" s="88">
        <f t="shared" si="2"/>
        <v>143511.7749</v>
      </c>
    </row>
    <row r="18" spans="1:30" ht="27">
      <c r="A18" s="88">
        <v>110</v>
      </c>
      <c r="B18" s="88" t="s">
        <v>325</v>
      </c>
      <c r="C18" s="95">
        <v>100683</v>
      </c>
      <c r="D18" s="114">
        <v>0.085</v>
      </c>
      <c r="E18" s="93">
        <f>C18*8.5/100+C18</f>
        <v>109241.055</v>
      </c>
      <c r="F18" s="89">
        <v>8390</v>
      </c>
      <c r="G18" s="89">
        <f>E18/12</f>
        <v>9103.42125</v>
      </c>
      <c r="H18" s="89">
        <v>22150</v>
      </c>
      <c r="I18" s="93">
        <f>E18*22/100</f>
        <v>24033.0321</v>
      </c>
      <c r="J18" s="89"/>
      <c r="K18" s="89">
        <f>J18*9/100+J18</f>
        <v>0</v>
      </c>
      <c r="L18" s="89">
        <v>1006.83</v>
      </c>
      <c r="M18" s="89">
        <f>E18*1/100</f>
        <v>1092.4105499999998</v>
      </c>
      <c r="N18" s="89">
        <v>25170</v>
      </c>
      <c r="O18" s="89"/>
      <c r="P18" s="89">
        <v>38.4</v>
      </c>
      <c r="Q18" s="91"/>
      <c r="R18" s="91"/>
      <c r="S18" s="91"/>
      <c r="T18" s="91"/>
      <c r="U18" s="91"/>
      <c r="V18" s="91"/>
      <c r="W18" s="91"/>
      <c r="X18" s="91"/>
      <c r="Y18" s="92"/>
      <c r="Z18" s="91"/>
      <c r="AA18" s="91"/>
      <c r="AB18" s="91">
        <f>P18*9/100+P18</f>
        <v>41.855999999999995</v>
      </c>
      <c r="AC18" s="88">
        <f t="shared" si="1"/>
        <v>157438.22999999998</v>
      </c>
      <c r="AD18" s="88">
        <f t="shared" si="2"/>
        <v>143511.7749</v>
      </c>
    </row>
    <row r="19" spans="1:30" ht="27">
      <c r="A19" s="88">
        <v>110</v>
      </c>
      <c r="B19" s="88" t="s">
        <v>326</v>
      </c>
      <c r="C19" s="95">
        <v>197601</v>
      </c>
      <c r="D19" s="114">
        <v>0.085</v>
      </c>
      <c r="E19" s="93">
        <f>C19*8.5/100+C19</f>
        <v>214397.085</v>
      </c>
      <c r="F19" s="89">
        <v>16466.8</v>
      </c>
      <c r="G19" s="89">
        <f>E19/12</f>
        <v>17866.423749999998</v>
      </c>
      <c r="H19" s="89">
        <v>43472.4</v>
      </c>
      <c r="I19" s="93">
        <f>E19*22/100</f>
        <v>47167.358700000004</v>
      </c>
      <c r="J19" s="89">
        <v>0</v>
      </c>
      <c r="K19" s="89">
        <f>J19*9/100+J19</f>
        <v>0</v>
      </c>
      <c r="L19" s="89">
        <v>1976.01</v>
      </c>
      <c r="M19" s="89">
        <f>E19*1/100</f>
        <v>2143.9708499999997</v>
      </c>
      <c r="N19" s="89">
        <v>42930</v>
      </c>
      <c r="O19" s="89">
        <f>N19*9/100+N19</f>
        <v>46793.7</v>
      </c>
      <c r="P19" s="89">
        <v>38.4</v>
      </c>
      <c r="Q19" s="91"/>
      <c r="R19" s="91"/>
      <c r="S19" s="91"/>
      <c r="T19" s="91"/>
      <c r="U19" s="91"/>
      <c r="V19" s="91"/>
      <c r="W19" s="91"/>
      <c r="X19" s="91"/>
      <c r="Y19" s="92"/>
      <c r="Z19" s="91"/>
      <c r="AA19" s="91"/>
      <c r="AB19" s="91">
        <f>P19*9/100+P19</f>
        <v>41.855999999999995</v>
      </c>
      <c r="AC19" s="88">
        <f t="shared" si="1"/>
        <v>302484.61</v>
      </c>
      <c r="AD19" s="88">
        <f t="shared" si="2"/>
        <v>328410.3943</v>
      </c>
    </row>
    <row r="20" spans="1:30" ht="27">
      <c r="A20" s="88">
        <v>110</v>
      </c>
      <c r="B20" s="95" t="s">
        <v>327</v>
      </c>
      <c r="C20" s="95">
        <v>77034</v>
      </c>
      <c r="D20" s="114">
        <v>0.085</v>
      </c>
      <c r="E20" s="93">
        <f>C20*8.5/100+C20</f>
        <v>83581.89</v>
      </c>
      <c r="F20" s="89">
        <v>6420</v>
      </c>
      <c r="G20" s="89">
        <f>E20/12</f>
        <v>6965.1575</v>
      </c>
      <c r="H20" s="89">
        <v>16947</v>
      </c>
      <c r="I20" s="93">
        <f>E20*22/100</f>
        <v>18388.0158</v>
      </c>
      <c r="J20" s="89"/>
      <c r="K20" s="89">
        <f>J20*9/100+J20</f>
        <v>0</v>
      </c>
      <c r="L20" s="89">
        <v>886</v>
      </c>
      <c r="M20" s="89">
        <f>E20*1/100</f>
        <v>835.8189</v>
      </c>
      <c r="N20" s="89">
        <v>19259</v>
      </c>
      <c r="O20" s="89">
        <f>N20*9/100+N20</f>
        <v>20992.31</v>
      </c>
      <c r="P20" s="89">
        <v>38.4</v>
      </c>
      <c r="Q20" s="91"/>
      <c r="R20" s="91"/>
      <c r="S20" s="91"/>
      <c r="T20" s="91"/>
      <c r="U20" s="91"/>
      <c r="V20" s="91"/>
      <c r="W20" s="91"/>
      <c r="X20" s="91"/>
      <c r="Y20" s="92"/>
      <c r="Z20" s="91"/>
      <c r="AA20" s="91"/>
      <c r="AB20" s="91">
        <f>P20*9/100+P20</f>
        <v>41.855999999999995</v>
      </c>
      <c r="AC20" s="88">
        <f t="shared" si="1"/>
        <v>120584.4</v>
      </c>
      <c r="AD20" s="88">
        <f t="shared" si="2"/>
        <v>130805.0482</v>
      </c>
    </row>
    <row r="21" spans="1:30" ht="27.75">
      <c r="A21" s="88"/>
      <c r="B21" s="98" t="s">
        <v>328</v>
      </c>
      <c r="C21" s="98">
        <f>SUM(C8:C20)</f>
        <v>4208709.34</v>
      </c>
      <c r="D21" s="98"/>
      <c r="E21" s="98">
        <f aca="true" t="shared" si="3" ref="E21:AD21">SUM(E8:E20)</f>
        <v>4583272.238899999</v>
      </c>
      <c r="F21" s="98">
        <f t="shared" si="3"/>
        <v>72585.46</v>
      </c>
      <c r="G21" s="98">
        <f t="shared" si="3"/>
        <v>76328.69574166667</v>
      </c>
      <c r="H21" s="98">
        <f t="shared" si="3"/>
        <v>191619.4</v>
      </c>
      <c r="I21" s="98">
        <f t="shared" si="3"/>
        <v>201507.756758</v>
      </c>
      <c r="J21" s="98">
        <f t="shared" si="3"/>
        <v>0</v>
      </c>
      <c r="K21" s="98">
        <f t="shared" si="3"/>
        <v>19793</v>
      </c>
      <c r="L21" s="98">
        <f t="shared" si="3"/>
        <v>8825.67</v>
      </c>
      <c r="M21" s="98">
        <f t="shared" si="3"/>
        <v>9159.443489</v>
      </c>
      <c r="N21" s="98">
        <f t="shared" si="3"/>
        <v>1234035</v>
      </c>
      <c r="O21" s="98">
        <f t="shared" si="3"/>
        <v>1290227.55</v>
      </c>
      <c r="P21" s="98">
        <f t="shared" si="3"/>
        <v>307.2</v>
      </c>
      <c r="Q21" s="98">
        <f t="shared" si="3"/>
        <v>0</v>
      </c>
      <c r="R21" s="98">
        <f t="shared" si="3"/>
        <v>0</v>
      </c>
      <c r="S21" s="98">
        <f t="shared" si="3"/>
        <v>0</v>
      </c>
      <c r="T21" s="98">
        <f t="shared" si="3"/>
        <v>0</v>
      </c>
      <c r="U21" s="98">
        <f t="shared" si="3"/>
        <v>0</v>
      </c>
      <c r="V21" s="98">
        <f t="shared" si="3"/>
        <v>0</v>
      </c>
      <c r="W21" s="98">
        <f t="shared" si="3"/>
        <v>0</v>
      </c>
      <c r="X21" s="98">
        <f t="shared" si="3"/>
        <v>267520</v>
      </c>
      <c r="Y21" s="98">
        <f t="shared" si="3"/>
        <v>0</v>
      </c>
      <c r="Z21" s="98">
        <f t="shared" si="3"/>
        <v>4000</v>
      </c>
      <c r="AA21" s="98">
        <f t="shared" si="3"/>
        <v>0</v>
      </c>
      <c r="AB21" s="98">
        <f t="shared" si="3"/>
        <v>334.84799999999996</v>
      </c>
      <c r="AC21" s="98">
        <f t="shared" si="3"/>
        <v>5716082.070000001</v>
      </c>
      <c r="AD21" s="98">
        <f t="shared" si="3"/>
        <v>6452143.532888666</v>
      </c>
    </row>
    <row r="22" spans="1:30" ht="27.75">
      <c r="A22" s="88"/>
      <c r="B22" s="98"/>
      <c r="C22" s="88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  <c r="R22" s="91"/>
      <c r="S22" s="91"/>
      <c r="T22" s="91"/>
      <c r="U22" s="91"/>
      <c r="V22" s="91"/>
      <c r="W22" s="91"/>
      <c r="X22" s="91"/>
      <c r="Y22" s="92"/>
      <c r="Z22" s="91"/>
      <c r="AA22" s="91"/>
      <c r="AB22" s="91"/>
      <c r="AC22" s="88"/>
      <c r="AD22" s="88"/>
    </row>
    <row r="23" spans="1:30" ht="27.75">
      <c r="A23" s="88">
        <v>210</v>
      </c>
      <c r="B23" s="98" t="s">
        <v>190</v>
      </c>
      <c r="C23" s="88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  <c r="R23" s="91"/>
      <c r="S23" s="91"/>
      <c r="T23" s="91"/>
      <c r="U23" s="91"/>
      <c r="V23" s="91"/>
      <c r="W23" s="91"/>
      <c r="X23" s="91"/>
      <c r="Y23" s="92"/>
      <c r="Z23" s="91"/>
      <c r="AA23" s="91"/>
      <c r="AB23" s="91"/>
      <c r="AC23" s="88"/>
      <c r="AD23" s="88"/>
    </row>
    <row r="24" spans="1:30" ht="27">
      <c r="A24" s="88">
        <v>210</v>
      </c>
      <c r="B24" s="88" t="s">
        <v>329</v>
      </c>
      <c r="C24" s="88">
        <v>519198</v>
      </c>
      <c r="D24" s="99">
        <v>0.1</v>
      </c>
      <c r="E24" s="89">
        <f>C24*10/100+C24</f>
        <v>571117.8</v>
      </c>
      <c r="F24" s="89"/>
      <c r="G24" s="89"/>
      <c r="H24" s="89"/>
      <c r="I24" s="89">
        <v>46200</v>
      </c>
      <c r="J24" s="89"/>
      <c r="K24" s="89">
        <v>15576</v>
      </c>
      <c r="L24" s="89"/>
      <c r="M24" s="89">
        <v>3078.768</v>
      </c>
      <c r="N24" s="89">
        <v>120000</v>
      </c>
      <c r="O24" s="89">
        <v>132000</v>
      </c>
      <c r="P24" s="89"/>
      <c r="Q24" s="91"/>
      <c r="R24" s="91"/>
      <c r="S24" s="91"/>
      <c r="T24" s="91"/>
      <c r="U24" s="91"/>
      <c r="V24" s="91"/>
      <c r="W24" s="91"/>
      <c r="X24" s="91"/>
      <c r="Y24" s="92"/>
      <c r="Z24" s="91"/>
      <c r="AA24" s="91"/>
      <c r="AB24" s="91">
        <v>744.48</v>
      </c>
      <c r="AC24" s="88">
        <v>698750</v>
      </c>
      <c r="AD24" s="88">
        <f>E24+G24+I24+K24+M24+O24+X24+Y24+Z24+AA24+AB24</f>
        <v>768717.0480000001</v>
      </c>
    </row>
    <row r="25" spans="1:30" ht="27">
      <c r="A25" s="88">
        <v>210</v>
      </c>
      <c r="B25" s="88" t="s">
        <v>330</v>
      </c>
      <c r="C25" s="88">
        <v>73000</v>
      </c>
      <c r="D25" s="115">
        <v>0.085</v>
      </c>
      <c r="E25" s="89">
        <f>C25*8.5/100+C25</f>
        <v>79205</v>
      </c>
      <c r="F25" s="89">
        <v>6083.4</v>
      </c>
      <c r="G25" s="89">
        <f>E25/12</f>
        <v>6600.416666666667</v>
      </c>
      <c r="H25" s="89">
        <v>16059.96</v>
      </c>
      <c r="I25" s="89">
        <f>E25*22/100</f>
        <v>17425.1</v>
      </c>
      <c r="J25" s="89"/>
      <c r="K25" s="89">
        <f>J25*9/100+J25</f>
        <v>0</v>
      </c>
      <c r="L25" s="89">
        <v>730</v>
      </c>
      <c r="M25" s="89">
        <f>E25*1/100</f>
        <v>792.05</v>
      </c>
      <c r="N25" s="89">
        <v>0</v>
      </c>
      <c r="O25" s="89">
        <f>N25*9/100+N25</f>
        <v>0</v>
      </c>
      <c r="P25" s="89">
        <v>38.4</v>
      </c>
      <c r="Q25" s="91"/>
      <c r="R25" s="91"/>
      <c r="S25" s="91"/>
      <c r="T25" s="91"/>
      <c r="U25" s="91"/>
      <c r="V25" s="91"/>
      <c r="W25" s="91"/>
      <c r="X25" s="91"/>
      <c r="Y25" s="92"/>
      <c r="Z25" s="91"/>
      <c r="AA25" s="91"/>
      <c r="AB25" s="91">
        <f>P25*9/100+P25</f>
        <v>41.855999999999995</v>
      </c>
      <c r="AC25" s="88">
        <f>C25+F25+H25+J25+L25+N25+P25</f>
        <v>95911.75999999998</v>
      </c>
      <c r="AD25" s="88">
        <f>E25+G25+I25+K25+M25+O25+X25+Y25+Z25+AA25+AB25</f>
        <v>104064.42266666667</v>
      </c>
    </row>
    <row r="26" spans="1:30" ht="27">
      <c r="A26" s="88">
        <v>210</v>
      </c>
      <c r="B26" s="88" t="s">
        <v>331</v>
      </c>
      <c r="C26" s="88">
        <v>171000</v>
      </c>
      <c r="D26" s="115">
        <v>0.085</v>
      </c>
      <c r="E26" s="89">
        <f>C26*8.5/100+C26</f>
        <v>185535</v>
      </c>
      <c r="F26" s="89">
        <v>14250</v>
      </c>
      <c r="G26" s="89">
        <f>E26/12</f>
        <v>15461.25</v>
      </c>
      <c r="H26" s="89">
        <v>37620</v>
      </c>
      <c r="I26" s="89">
        <f>E26*22/100</f>
        <v>40817.7</v>
      </c>
      <c r="J26" s="89">
        <v>14436</v>
      </c>
      <c r="K26" s="89">
        <f>J26*8/100+J26</f>
        <v>15590.880000000001</v>
      </c>
      <c r="L26" s="89">
        <v>1497.36</v>
      </c>
      <c r="M26" s="89">
        <f>E26*1/100</f>
        <v>1855.35</v>
      </c>
      <c r="N26" s="89">
        <v>42750</v>
      </c>
      <c r="O26" s="89">
        <f>E26*25/100</f>
        <v>46383.75</v>
      </c>
      <c r="P26" s="89">
        <v>38.4</v>
      </c>
      <c r="Q26" s="91"/>
      <c r="R26" s="91"/>
      <c r="S26" s="91"/>
      <c r="T26" s="91"/>
      <c r="U26" s="91"/>
      <c r="V26" s="91"/>
      <c r="W26" s="91"/>
      <c r="X26" s="91"/>
      <c r="Y26" s="92"/>
      <c r="Z26" s="91"/>
      <c r="AA26" s="91"/>
      <c r="AB26" s="91">
        <f>P26*9/100+P26</f>
        <v>41.855999999999995</v>
      </c>
      <c r="AC26" s="88">
        <f>C26+F26+H26+J26+L26+N26+P26</f>
        <v>281591.76</v>
      </c>
      <c r="AD26" s="88">
        <f>E26+G26+I26+K26+M26+O26+X26+Y26+Z26+AA26+AB26</f>
        <v>305685.7860000001</v>
      </c>
    </row>
    <row r="27" spans="1:30" ht="27.75">
      <c r="A27" s="88"/>
      <c r="B27" s="98" t="s">
        <v>328</v>
      </c>
      <c r="C27" s="98">
        <f>SUM(C24:C26)</f>
        <v>763198</v>
      </c>
      <c r="D27" s="98"/>
      <c r="E27" s="98">
        <f>SUM(E24:E26)</f>
        <v>835857.8</v>
      </c>
      <c r="F27" s="98">
        <f aca="true" t="shared" si="4" ref="F27:AD27">SUM(F24:F26)</f>
        <v>20333.4</v>
      </c>
      <c r="G27" s="98">
        <f t="shared" si="4"/>
        <v>22061.666666666668</v>
      </c>
      <c r="H27" s="98">
        <f t="shared" si="4"/>
        <v>53679.96</v>
      </c>
      <c r="I27" s="98">
        <f t="shared" si="4"/>
        <v>104442.79999999999</v>
      </c>
      <c r="J27" s="98">
        <f t="shared" si="4"/>
        <v>14436</v>
      </c>
      <c r="K27" s="98">
        <f t="shared" si="4"/>
        <v>31166.88</v>
      </c>
      <c r="L27" s="98">
        <f t="shared" si="4"/>
        <v>2227.3599999999997</v>
      </c>
      <c r="M27" s="98">
        <f t="shared" si="4"/>
        <v>5726.168</v>
      </c>
      <c r="N27" s="98">
        <f t="shared" si="4"/>
        <v>162750</v>
      </c>
      <c r="O27" s="98">
        <f t="shared" si="4"/>
        <v>178383.75</v>
      </c>
      <c r="P27" s="98">
        <f t="shared" si="4"/>
        <v>76.8</v>
      </c>
      <c r="Q27" s="98">
        <f t="shared" si="4"/>
        <v>0</v>
      </c>
      <c r="R27" s="98">
        <f t="shared" si="4"/>
        <v>0</v>
      </c>
      <c r="S27" s="98">
        <f t="shared" si="4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4"/>
        <v>0</v>
      </c>
      <c r="X27" s="98">
        <f t="shared" si="4"/>
        <v>0</v>
      </c>
      <c r="Y27" s="98">
        <f t="shared" si="4"/>
        <v>0</v>
      </c>
      <c r="Z27" s="98">
        <f t="shared" si="4"/>
        <v>0</v>
      </c>
      <c r="AA27" s="98">
        <f t="shared" si="4"/>
        <v>0</v>
      </c>
      <c r="AB27" s="98">
        <f t="shared" si="4"/>
        <v>828.192</v>
      </c>
      <c r="AC27" s="98">
        <f t="shared" si="4"/>
        <v>1076253.52</v>
      </c>
      <c r="AD27" s="98">
        <f t="shared" si="4"/>
        <v>1178467.2566666668</v>
      </c>
    </row>
    <row r="28" spans="1:30" ht="27.75">
      <c r="A28" s="88"/>
      <c r="B28" s="98"/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  <c r="R28" s="91"/>
      <c r="S28" s="91"/>
      <c r="T28" s="91"/>
      <c r="U28" s="91"/>
      <c r="V28" s="91"/>
      <c r="W28" s="91"/>
      <c r="X28" s="91"/>
      <c r="Y28" s="92"/>
      <c r="Z28" s="91"/>
      <c r="AA28" s="91"/>
      <c r="AB28" s="91"/>
      <c r="AC28" s="88"/>
      <c r="AD28" s="88"/>
    </row>
    <row r="29" spans="1:30" ht="27.75">
      <c r="A29" s="88">
        <v>310</v>
      </c>
      <c r="B29" s="98" t="s">
        <v>191</v>
      </c>
      <c r="C29" s="88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  <c r="R29" s="91"/>
      <c r="S29" s="91"/>
      <c r="T29" s="91"/>
      <c r="U29" s="91"/>
      <c r="V29" s="91"/>
      <c r="W29" s="91"/>
      <c r="X29" s="91"/>
      <c r="Y29" s="92"/>
      <c r="Z29" s="91"/>
      <c r="AA29" s="91"/>
      <c r="AB29" s="91"/>
      <c r="AC29" s="88"/>
      <c r="AD29" s="88"/>
    </row>
    <row r="30" spans="1:30" ht="27">
      <c r="A30" s="88">
        <v>310</v>
      </c>
      <c r="B30" s="88" t="s">
        <v>332</v>
      </c>
      <c r="C30" s="88">
        <v>540000</v>
      </c>
      <c r="D30" s="99">
        <v>0.1</v>
      </c>
      <c r="E30" s="89">
        <v>600000</v>
      </c>
      <c r="F30" s="89">
        <v>36950</v>
      </c>
      <c r="G30" s="89">
        <v>0</v>
      </c>
      <c r="H30" s="89">
        <v>97548</v>
      </c>
      <c r="I30" s="89">
        <v>0</v>
      </c>
      <c r="J30" s="89"/>
      <c r="K30" s="89">
        <v>0</v>
      </c>
      <c r="L30" s="89">
        <v>4434</v>
      </c>
      <c r="M30" s="89">
        <v>0</v>
      </c>
      <c r="N30" s="89">
        <v>60000</v>
      </c>
      <c r="O30" s="89">
        <v>0</v>
      </c>
      <c r="P30" s="89"/>
      <c r="Q30" s="91"/>
      <c r="R30" s="91"/>
      <c r="S30" s="91"/>
      <c r="T30" s="91"/>
      <c r="U30" s="91"/>
      <c r="V30" s="91"/>
      <c r="W30" s="91"/>
      <c r="X30" s="91"/>
      <c r="Y30" s="92">
        <v>0</v>
      </c>
      <c r="Z30" s="91">
        <v>0</v>
      </c>
      <c r="AA30" s="91">
        <v>0</v>
      </c>
      <c r="AB30" s="91">
        <v>0</v>
      </c>
      <c r="AC30" s="88">
        <f>C30+F30+H30+J30+L30+N30+P30</f>
        <v>738932</v>
      </c>
      <c r="AD30" s="88">
        <f aca="true" t="shared" si="5" ref="AD30:AD44">E30+G30+I30+K30+M30+O30+X30+Y30+Z30+AA30+AB30</f>
        <v>600000</v>
      </c>
    </row>
    <row r="31" spans="1:30" ht="27">
      <c r="A31" s="88">
        <v>310</v>
      </c>
      <c r="B31" s="88" t="s">
        <v>333</v>
      </c>
      <c r="C31" s="88">
        <v>74501</v>
      </c>
      <c r="D31" s="115">
        <v>0.085</v>
      </c>
      <c r="E31" s="89">
        <f>C31*8.5/100+C31</f>
        <v>80833.585</v>
      </c>
      <c r="F31" s="89">
        <v>6209</v>
      </c>
      <c r="G31" s="89">
        <f>E31/12</f>
        <v>6736.132083333334</v>
      </c>
      <c r="H31" s="89">
        <v>16390.2</v>
      </c>
      <c r="I31" s="89">
        <f>E31*22/100</f>
        <v>17783.3887</v>
      </c>
      <c r="J31" s="89">
        <v>0</v>
      </c>
      <c r="K31" s="89">
        <f>J31*9/100+J31</f>
        <v>0</v>
      </c>
      <c r="L31" s="89">
        <v>744.96</v>
      </c>
      <c r="M31" s="89">
        <f>E31*1/100</f>
        <v>808.33585</v>
      </c>
      <c r="N31" s="89"/>
      <c r="O31" s="89">
        <f>N31*9/100+N31</f>
        <v>0</v>
      </c>
      <c r="P31" s="89">
        <v>38.4</v>
      </c>
      <c r="Q31" s="91"/>
      <c r="R31" s="91"/>
      <c r="S31" s="91"/>
      <c r="T31" s="91"/>
      <c r="U31" s="91"/>
      <c r="V31" s="91"/>
      <c r="W31" s="91"/>
      <c r="X31" s="91"/>
      <c r="Y31" s="92"/>
      <c r="Z31" s="91"/>
      <c r="AA31" s="91"/>
      <c r="AB31" s="91">
        <f>P31*9/100+P31</f>
        <v>41.855999999999995</v>
      </c>
      <c r="AC31" s="88">
        <f aca="true" t="shared" si="6" ref="AC31:AC36">C31+F31+H31+J31+L31+N31+P31</f>
        <v>97883.56</v>
      </c>
      <c r="AD31" s="88">
        <f t="shared" si="5"/>
        <v>106203.29763333334</v>
      </c>
    </row>
    <row r="32" spans="1:30" ht="27">
      <c r="A32" s="88">
        <v>310</v>
      </c>
      <c r="B32" s="88" t="s">
        <v>334</v>
      </c>
      <c r="C32" s="88">
        <v>171000</v>
      </c>
      <c r="D32" s="115">
        <v>0.085</v>
      </c>
      <c r="E32" s="89">
        <f aca="true" t="shared" si="7" ref="E32:E44">C32*8.5/100+C32</f>
        <v>185535</v>
      </c>
      <c r="F32" s="89">
        <v>14250</v>
      </c>
      <c r="G32" s="89">
        <f aca="true" t="shared" si="8" ref="G32:G44">E32/12</f>
        <v>15461.25</v>
      </c>
      <c r="H32" s="89">
        <v>37620</v>
      </c>
      <c r="I32" s="89">
        <f aca="true" t="shared" si="9" ref="I32:I44">E32*22/100</f>
        <v>40817.7</v>
      </c>
      <c r="J32" s="89">
        <v>14436</v>
      </c>
      <c r="K32" s="89">
        <f>J32*8/100+J32</f>
        <v>15590.880000000001</v>
      </c>
      <c r="L32" s="89">
        <v>1710</v>
      </c>
      <c r="M32" s="89">
        <f aca="true" t="shared" si="10" ref="M32:M44">E32*1/100</f>
        <v>1855.35</v>
      </c>
      <c r="N32" s="89">
        <v>42750</v>
      </c>
      <c r="O32" s="89">
        <f aca="true" t="shared" si="11" ref="O32:O40">E32*25/100</f>
        <v>46383.75</v>
      </c>
      <c r="P32" s="89">
        <v>38.4</v>
      </c>
      <c r="Q32" s="91"/>
      <c r="R32" s="91"/>
      <c r="S32" s="91"/>
      <c r="T32" s="91"/>
      <c r="U32" s="91"/>
      <c r="V32" s="91"/>
      <c r="W32" s="91"/>
      <c r="X32" s="91"/>
      <c r="Y32" s="92"/>
      <c r="Z32" s="91"/>
      <c r="AA32" s="91"/>
      <c r="AB32" s="91">
        <f aca="true" t="shared" si="12" ref="AB32:AB44">P32*9/100+P32</f>
        <v>41.855999999999995</v>
      </c>
      <c r="AC32" s="88">
        <f t="shared" si="6"/>
        <v>281804.4</v>
      </c>
      <c r="AD32" s="88">
        <f t="shared" si="5"/>
        <v>305685.7860000001</v>
      </c>
    </row>
    <row r="33" spans="1:30" ht="27">
      <c r="A33" s="88">
        <v>310</v>
      </c>
      <c r="B33" s="88" t="s">
        <v>335</v>
      </c>
      <c r="C33" s="88">
        <v>171000</v>
      </c>
      <c r="D33" s="115">
        <v>0.085</v>
      </c>
      <c r="E33" s="89">
        <f t="shared" si="7"/>
        <v>185535</v>
      </c>
      <c r="F33" s="89">
        <v>14250</v>
      </c>
      <c r="G33" s="89">
        <f t="shared" si="8"/>
        <v>15461.25</v>
      </c>
      <c r="H33" s="89">
        <v>37620</v>
      </c>
      <c r="I33" s="89">
        <f t="shared" si="9"/>
        <v>40817.7</v>
      </c>
      <c r="J33" s="89">
        <v>14436</v>
      </c>
      <c r="K33" s="89">
        <f aca="true" t="shared" si="13" ref="K33:K39">J33*8/100+J33</f>
        <v>15590.880000000001</v>
      </c>
      <c r="L33" s="89">
        <v>1710</v>
      </c>
      <c r="M33" s="89">
        <f t="shared" si="10"/>
        <v>1855.35</v>
      </c>
      <c r="N33" s="89">
        <v>42750</v>
      </c>
      <c r="O33" s="89">
        <f t="shared" si="11"/>
        <v>46383.75</v>
      </c>
      <c r="P33" s="89">
        <v>38.4</v>
      </c>
      <c r="Q33" s="91"/>
      <c r="R33" s="91"/>
      <c r="S33" s="91"/>
      <c r="T33" s="91"/>
      <c r="U33" s="91"/>
      <c r="V33" s="91"/>
      <c r="W33" s="91"/>
      <c r="X33" s="91"/>
      <c r="Y33" s="92"/>
      <c r="Z33" s="91"/>
      <c r="AA33" s="91"/>
      <c r="AB33" s="91">
        <f t="shared" si="12"/>
        <v>41.855999999999995</v>
      </c>
      <c r="AC33" s="88">
        <f t="shared" si="6"/>
        <v>281804.4</v>
      </c>
      <c r="AD33" s="88">
        <f t="shared" si="5"/>
        <v>305685.7860000001</v>
      </c>
    </row>
    <row r="34" spans="1:30" ht="27">
      <c r="A34" s="88">
        <v>310</v>
      </c>
      <c r="B34" s="88" t="s">
        <v>336</v>
      </c>
      <c r="C34" s="88">
        <v>171000</v>
      </c>
      <c r="D34" s="115">
        <v>0.085</v>
      </c>
      <c r="E34" s="89">
        <f t="shared" si="7"/>
        <v>185535</v>
      </c>
      <c r="F34" s="89">
        <v>14250</v>
      </c>
      <c r="G34" s="89">
        <f t="shared" si="8"/>
        <v>15461.25</v>
      </c>
      <c r="H34" s="89">
        <v>37620</v>
      </c>
      <c r="I34" s="89">
        <f t="shared" si="9"/>
        <v>40817.7</v>
      </c>
      <c r="J34" s="89">
        <v>14436</v>
      </c>
      <c r="K34" s="89">
        <f t="shared" si="13"/>
        <v>15590.880000000001</v>
      </c>
      <c r="L34" s="89">
        <v>1710</v>
      </c>
      <c r="M34" s="89">
        <f t="shared" si="10"/>
        <v>1855.35</v>
      </c>
      <c r="N34" s="89">
        <v>42750</v>
      </c>
      <c r="O34" s="89">
        <f t="shared" si="11"/>
        <v>46383.75</v>
      </c>
      <c r="P34" s="89">
        <v>38.4</v>
      </c>
      <c r="Q34" s="91"/>
      <c r="R34" s="91"/>
      <c r="S34" s="91"/>
      <c r="T34" s="91"/>
      <c r="U34" s="91"/>
      <c r="V34" s="91"/>
      <c r="W34" s="91"/>
      <c r="X34" s="91"/>
      <c r="Y34" s="92"/>
      <c r="Z34" s="91"/>
      <c r="AA34" s="91"/>
      <c r="AB34" s="91">
        <f t="shared" si="12"/>
        <v>41.855999999999995</v>
      </c>
      <c r="AC34" s="88">
        <f t="shared" si="6"/>
        <v>281804.4</v>
      </c>
      <c r="AD34" s="88">
        <f t="shared" si="5"/>
        <v>305685.7860000001</v>
      </c>
    </row>
    <row r="35" spans="1:30" ht="27">
      <c r="A35" s="88">
        <v>310</v>
      </c>
      <c r="B35" s="88" t="s">
        <v>337</v>
      </c>
      <c r="C35" s="88">
        <v>171000</v>
      </c>
      <c r="D35" s="115">
        <v>0.085</v>
      </c>
      <c r="E35" s="89">
        <f t="shared" si="7"/>
        <v>185535</v>
      </c>
      <c r="F35" s="89">
        <v>14250</v>
      </c>
      <c r="G35" s="89">
        <f t="shared" si="8"/>
        <v>15461.25</v>
      </c>
      <c r="H35" s="89">
        <v>37620</v>
      </c>
      <c r="I35" s="89">
        <f t="shared" si="9"/>
        <v>40817.7</v>
      </c>
      <c r="J35" s="89">
        <v>14436</v>
      </c>
      <c r="K35" s="89">
        <f t="shared" si="13"/>
        <v>15590.880000000001</v>
      </c>
      <c r="L35" s="89">
        <v>1710</v>
      </c>
      <c r="M35" s="89">
        <f t="shared" si="10"/>
        <v>1855.35</v>
      </c>
      <c r="N35" s="89">
        <v>42750</v>
      </c>
      <c r="O35" s="89">
        <f t="shared" si="11"/>
        <v>46383.75</v>
      </c>
      <c r="P35" s="89">
        <v>38.4</v>
      </c>
      <c r="Q35" s="91"/>
      <c r="R35" s="91"/>
      <c r="S35" s="91"/>
      <c r="T35" s="91"/>
      <c r="U35" s="91"/>
      <c r="V35" s="91"/>
      <c r="W35" s="91"/>
      <c r="X35" s="91"/>
      <c r="Y35" s="92"/>
      <c r="Z35" s="91"/>
      <c r="AA35" s="91"/>
      <c r="AB35" s="91">
        <f t="shared" si="12"/>
        <v>41.855999999999995</v>
      </c>
      <c r="AC35" s="88">
        <f t="shared" si="6"/>
        <v>281804.4</v>
      </c>
      <c r="AD35" s="88">
        <f t="shared" si="5"/>
        <v>305685.7860000001</v>
      </c>
    </row>
    <row r="36" spans="1:30" ht="27">
      <c r="A36" s="88">
        <v>310</v>
      </c>
      <c r="B36" s="88" t="s">
        <v>338</v>
      </c>
      <c r="C36" s="88">
        <v>119176</v>
      </c>
      <c r="D36" s="115">
        <v>0.085</v>
      </c>
      <c r="E36" s="89">
        <f t="shared" si="7"/>
        <v>129305.95999999999</v>
      </c>
      <c r="F36" s="89">
        <v>9931.33</v>
      </c>
      <c r="G36" s="89">
        <f t="shared" si="8"/>
        <v>10775.496666666666</v>
      </c>
      <c r="H36" s="89">
        <v>26218.5</v>
      </c>
      <c r="I36" s="89">
        <f t="shared" si="9"/>
        <v>28447.311199999996</v>
      </c>
      <c r="J36" s="89"/>
      <c r="K36" s="89">
        <f t="shared" si="13"/>
        <v>0</v>
      </c>
      <c r="L36" s="89">
        <v>2994.72</v>
      </c>
      <c r="M36" s="89">
        <f t="shared" si="10"/>
        <v>1293.0595999999998</v>
      </c>
      <c r="N36" s="89">
        <v>59588.16</v>
      </c>
      <c r="O36" s="89">
        <f t="shared" si="11"/>
        <v>32326.49</v>
      </c>
      <c r="P36" s="89">
        <v>38.4</v>
      </c>
      <c r="Q36" s="91"/>
      <c r="R36" s="91"/>
      <c r="S36" s="91"/>
      <c r="T36" s="91"/>
      <c r="U36" s="91"/>
      <c r="V36" s="91"/>
      <c r="W36" s="91"/>
      <c r="X36" s="91"/>
      <c r="Y36" s="92"/>
      <c r="Z36" s="91"/>
      <c r="AA36" s="91"/>
      <c r="AB36" s="91">
        <f t="shared" si="12"/>
        <v>41.855999999999995</v>
      </c>
      <c r="AC36" s="88">
        <f t="shared" si="6"/>
        <v>217947.11000000002</v>
      </c>
      <c r="AD36" s="88">
        <f t="shared" si="5"/>
        <v>202190.17346666666</v>
      </c>
    </row>
    <row r="37" spans="1:30" ht="27">
      <c r="A37" s="88">
        <v>310</v>
      </c>
      <c r="B37" s="88" t="s">
        <v>339</v>
      </c>
      <c r="C37" s="88">
        <v>119176</v>
      </c>
      <c r="D37" s="115">
        <v>0.085</v>
      </c>
      <c r="E37" s="89">
        <f t="shared" si="7"/>
        <v>129305.95999999999</v>
      </c>
      <c r="F37" s="89">
        <v>9931.33</v>
      </c>
      <c r="G37" s="89">
        <f t="shared" si="8"/>
        <v>10775.496666666666</v>
      </c>
      <c r="H37" s="89">
        <v>26218.5</v>
      </c>
      <c r="I37" s="89">
        <f t="shared" si="9"/>
        <v>28447.311199999996</v>
      </c>
      <c r="J37" s="89"/>
      <c r="K37" s="89">
        <f t="shared" si="13"/>
        <v>0</v>
      </c>
      <c r="L37" s="89"/>
      <c r="M37" s="89">
        <f t="shared" si="10"/>
        <v>1293.0595999999998</v>
      </c>
      <c r="N37" s="89"/>
      <c r="O37" s="89">
        <f t="shared" si="11"/>
        <v>32326.49</v>
      </c>
      <c r="P37" s="89"/>
      <c r="Q37" s="91"/>
      <c r="R37" s="91"/>
      <c r="S37" s="91"/>
      <c r="T37" s="91"/>
      <c r="U37" s="91"/>
      <c r="V37" s="91"/>
      <c r="W37" s="91"/>
      <c r="X37" s="91"/>
      <c r="Y37" s="92"/>
      <c r="Z37" s="91"/>
      <c r="AA37" s="91"/>
      <c r="AB37" s="91">
        <f t="shared" si="12"/>
        <v>0</v>
      </c>
      <c r="AC37" s="88"/>
      <c r="AD37" s="88">
        <f t="shared" si="5"/>
        <v>202148.31746666666</v>
      </c>
    </row>
    <row r="38" spans="1:30" ht="27">
      <c r="A38" s="88">
        <v>310</v>
      </c>
      <c r="B38" s="88" t="s">
        <v>340</v>
      </c>
      <c r="C38" s="88">
        <v>100682.8</v>
      </c>
      <c r="D38" s="115">
        <v>0.085</v>
      </c>
      <c r="E38" s="89">
        <f t="shared" si="7"/>
        <v>109240.838</v>
      </c>
      <c r="F38" s="89">
        <v>8390</v>
      </c>
      <c r="G38" s="89">
        <f t="shared" si="8"/>
        <v>9103.403166666667</v>
      </c>
      <c r="H38" s="89">
        <v>22150</v>
      </c>
      <c r="I38" s="89">
        <f t="shared" si="9"/>
        <v>24032.984360000002</v>
      </c>
      <c r="J38" s="89">
        <v>17560</v>
      </c>
      <c r="K38" s="89">
        <f t="shared" si="13"/>
        <v>18964.8</v>
      </c>
      <c r="L38" s="89">
        <v>1129.44</v>
      </c>
      <c r="M38" s="89">
        <f t="shared" si="10"/>
        <v>1092.40838</v>
      </c>
      <c r="N38" s="89">
        <v>25170</v>
      </c>
      <c r="O38" s="89">
        <f t="shared" si="11"/>
        <v>27310.2095</v>
      </c>
      <c r="P38" s="89">
        <v>38.4</v>
      </c>
      <c r="Q38" s="91"/>
      <c r="R38" s="91"/>
      <c r="S38" s="91"/>
      <c r="T38" s="91"/>
      <c r="U38" s="91"/>
      <c r="V38" s="91"/>
      <c r="W38" s="91"/>
      <c r="X38" s="91"/>
      <c r="Y38" s="92"/>
      <c r="Z38" s="91"/>
      <c r="AA38" s="91"/>
      <c r="AB38" s="91">
        <f t="shared" si="12"/>
        <v>41.855999999999995</v>
      </c>
      <c r="AC38" s="88">
        <f aca="true" t="shared" si="14" ref="AC38:AC45">C38+F38+H38+J38+L38+N38+P38</f>
        <v>175120.63999999998</v>
      </c>
      <c r="AD38" s="88">
        <f t="shared" si="5"/>
        <v>189786.49940666667</v>
      </c>
    </row>
    <row r="39" spans="1:30" ht="27">
      <c r="A39" s="88">
        <v>310</v>
      </c>
      <c r="B39" s="88" t="s">
        <v>341</v>
      </c>
      <c r="C39" s="88">
        <v>100682.8</v>
      </c>
      <c r="D39" s="115">
        <v>0.085</v>
      </c>
      <c r="E39" s="89">
        <f t="shared" si="7"/>
        <v>109240.838</v>
      </c>
      <c r="F39" s="89">
        <v>8390</v>
      </c>
      <c r="G39" s="89">
        <f t="shared" si="8"/>
        <v>9103.403166666667</v>
      </c>
      <c r="H39" s="89">
        <v>22150</v>
      </c>
      <c r="I39" s="89">
        <f t="shared" si="9"/>
        <v>24032.984360000002</v>
      </c>
      <c r="J39" s="89">
        <v>9590.4</v>
      </c>
      <c r="K39" s="89">
        <f t="shared" si="13"/>
        <v>10357.632</v>
      </c>
      <c r="L39" s="89">
        <v>1157.88</v>
      </c>
      <c r="M39" s="89">
        <f t="shared" si="10"/>
        <v>1092.40838</v>
      </c>
      <c r="N39" s="89">
        <v>25170.72</v>
      </c>
      <c r="O39" s="89">
        <f t="shared" si="11"/>
        <v>27310.2095</v>
      </c>
      <c r="P39" s="89">
        <v>38.4</v>
      </c>
      <c r="Q39" s="91"/>
      <c r="R39" s="91"/>
      <c r="S39" s="91"/>
      <c r="T39" s="91"/>
      <c r="U39" s="91"/>
      <c r="V39" s="91"/>
      <c r="W39" s="91"/>
      <c r="X39" s="91"/>
      <c r="Y39" s="92"/>
      <c r="Z39" s="91"/>
      <c r="AA39" s="91"/>
      <c r="AB39" s="91">
        <f t="shared" si="12"/>
        <v>41.855999999999995</v>
      </c>
      <c r="AC39" s="88">
        <f t="shared" si="14"/>
        <v>167180.19999999998</v>
      </c>
      <c r="AD39" s="88">
        <f t="shared" si="5"/>
        <v>181179.3314066667</v>
      </c>
    </row>
    <row r="40" spans="1:30" ht="27">
      <c r="A40" s="88">
        <v>310</v>
      </c>
      <c r="B40" s="88" t="s">
        <v>342</v>
      </c>
      <c r="C40" s="88">
        <v>94600</v>
      </c>
      <c r="D40" s="115">
        <v>0.085</v>
      </c>
      <c r="E40" s="89">
        <f t="shared" si="7"/>
        <v>102641</v>
      </c>
      <c r="F40" s="89">
        <v>7884</v>
      </c>
      <c r="G40" s="89">
        <f t="shared" si="8"/>
        <v>8553.416666666666</v>
      </c>
      <c r="H40" s="89">
        <v>20811.96</v>
      </c>
      <c r="I40" s="89">
        <f t="shared" si="9"/>
        <v>22581.02</v>
      </c>
      <c r="J40" s="89">
        <v>0</v>
      </c>
      <c r="K40" s="89">
        <f>J40*9/100+J40</f>
        <v>0</v>
      </c>
      <c r="L40" s="89">
        <v>1300.8</v>
      </c>
      <c r="M40" s="89">
        <f t="shared" si="10"/>
        <v>1026.41</v>
      </c>
      <c r="N40" s="89">
        <v>23650.08</v>
      </c>
      <c r="O40" s="89">
        <f t="shared" si="11"/>
        <v>25660.25</v>
      </c>
      <c r="P40" s="89">
        <v>38.4</v>
      </c>
      <c r="Q40" s="91"/>
      <c r="R40" s="91"/>
      <c r="S40" s="91"/>
      <c r="T40" s="91"/>
      <c r="U40" s="91"/>
      <c r="V40" s="91"/>
      <c r="W40" s="91"/>
      <c r="X40" s="91"/>
      <c r="Y40" s="92"/>
      <c r="Z40" s="91"/>
      <c r="AA40" s="91"/>
      <c r="AB40" s="91">
        <f t="shared" si="12"/>
        <v>41.855999999999995</v>
      </c>
      <c r="AC40" s="88">
        <f t="shared" si="14"/>
        <v>148285.24</v>
      </c>
      <c r="AD40" s="88">
        <f t="shared" si="5"/>
        <v>160503.95266666668</v>
      </c>
    </row>
    <row r="41" spans="1:30" ht="27">
      <c r="A41" s="88">
        <v>310</v>
      </c>
      <c r="B41" s="88" t="s">
        <v>343</v>
      </c>
      <c r="C41" s="89">
        <v>44000</v>
      </c>
      <c r="D41" s="115">
        <v>0.085</v>
      </c>
      <c r="E41" s="89">
        <f t="shared" si="7"/>
        <v>47740</v>
      </c>
      <c r="F41" s="89">
        <v>4583.4</v>
      </c>
      <c r="G41" s="89">
        <f t="shared" si="8"/>
        <v>3978.3333333333335</v>
      </c>
      <c r="H41" s="89">
        <v>12100</v>
      </c>
      <c r="I41" s="89">
        <f t="shared" si="9"/>
        <v>10502.8</v>
      </c>
      <c r="J41" s="89"/>
      <c r="K41" s="89">
        <f>J41*9/100+J41</f>
        <v>0</v>
      </c>
      <c r="L41" s="89">
        <v>550</v>
      </c>
      <c r="M41" s="89">
        <f t="shared" si="10"/>
        <v>477.4</v>
      </c>
      <c r="N41" s="89"/>
      <c r="O41" s="89">
        <f>N41*9/100+N41</f>
        <v>0</v>
      </c>
      <c r="P41" s="89">
        <v>38.4</v>
      </c>
      <c r="Q41" s="91"/>
      <c r="R41" s="91"/>
      <c r="S41" s="91"/>
      <c r="T41" s="91"/>
      <c r="U41" s="91"/>
      <c r="V41" s="91"/>
      <c r="W41" s="91"/>
      <c r="X41" s="91"/>
      <c r="Y41" s="92"/>
      <c r="Z41" s="91"/>
      <c r="AA41" s="91"/>
      <c r="AB41" s="91">
        <f t="shared" si="12"/>
        <v>41.855999999999995</v>
      </c>
      <c r="AC41" s="88">
        <f t="shared" si="14"/>
        <v>61271.8</v>
      </c>
      <c r="AD41" s="88">
        <f t="shared" si="5"/>
        <v>62740.38933333333</v>
      </c>
    </row>
    <row r="42" spans="1:30" ht="27">
      <c r="A42" s="88">
        <v>310</v>
      </c>
      <c r="B42" s="88" t="s">
        <v>344</v>
      </c>
      <c r="C42" s="89">
        <v>44000</v>
      </c>
      <c r="D42" s="115">
        <v>0.085</v>
      </c>
      <c r="E42" s="89">
        <f t="shared" si="7"/>
        <v>47740</v>
      </c>
      <c r="F42" s="89">
        <v>4583.4</v>
      </c>
      <c r="G42" s="89">
        <f t="shared" si="8"/>
        <v>3978.3333333333335</v>
      </c>
      <c r="H42" s="89">
        <v>12100</v>
      </c>
      <c r="I42" s="89">
        <f t="shared" si="9"/>
        <v>10502.8</v>
      </c>
      <c r="J42" s="89"/>
      <c r="K42" s="89">
        <f>J42*9/100+J42</f>
        <v>0</v>
      </c>
      <c r="L42" s="89">
        <v>550</v>
      </c>
      <c r="M42" s="89">
        <f t="shared" si="10"/>
        <v>477.4</v>
      </c>
      <c r="N42" s="89">
        <v>0</v>
      </c>
      <c r="O42" s="89">
        <f>N42*9/100+N42</f>
        <v>0</v>
      </c>
      <c r="P42" s="89">
        <v>38.4</v>
      </c>
      <c r="Q42" s="91"/>
      <c r="R42" s="91"/>
      <c r="S42" s="91"/>
      <c r="T42" s="91"/>
      <c r="U42" s="91"/>
      <c r="V42" s="91"/>
      <c r="W42" s="91"/>
      <c r="X42" s="91"/>
      <c r="Y42" s="92"/>
      <c r="Z42" s="91"/>
      <c r="AA42" s="91"/>
      <c r="AB42" s="91">
        <f t="shared" si="12"/>
        <v>41.855999999999995</v>
      </c>
      <c r="AC42" s="88">
        <f t="shared" si="14"/>
        <v>61271.8</v>
      </c>
      <c r="AD42" s="88">
        <f t="shared" si="5"/>
        <v>62740.38933333333</v>
      </c>
    </row>
    <row r="43" spans="1:30" ht="27">
      <c r="A43" s="88">
        <v>310</v>
      </c>
      <c r="B43" s="88" t="s">
        <v>345</v>
      </c>
      <c r="C43" s="88">
        <v>216728</v>
      </c>
      <c r="D43" s="115">
        <v>0.085</v>
      </c>
      <c r="E43" s="89">
        <f t="shared" si="7"/>
        <v>235149.88</v>
      </c>
      <c r="F43" s="89">
        <v>18061</v>
      </c>
      <c r="G43" s="89">
        <f t="shared" si="8"/>
        <v>19595.823333333334</v>
      </c>
      <c r="H43" s="89">
        <v>47680.8</v>
      </c>
      <c r="I43" s="89">
        <f t="shared" si="9"/>
        <v>51732.973600000005</v>
      </c>
      <c r="J43" s="89"/>
      <c r="K43" s="89">
        <f>J43*9/100+J43</f>
        <v>0</v>
      </c>
      <c r="L43" s="89">
        <v>2167.3</v>
      </c>
      <c r="M43" s="89">
        <f t="shared" si="10"/>
        <v>2351.4988</v>
      </c>
      <c r="N43" s="89">
        <v>0</v>
      </c>
      <c r="O43" s="89">
        <f>N43*9/100+N43</f>
        <v>0</v>
      </c>
      <c r="P43" s="89">
        <v>153.6</v>
      </c>
      <c r="Q43" s="91"/>
      <c r="R43" s="91"/>
      <c r="S43" s="91"/>
      <c r="T43" s="91"/>
      <c r="U43" s="91"/>
      <c r="V43" s="91"/>
      <c r="W43" s="91"/>
      <c r="X43" s="91"/>
      <c r="Y43" s="92"/>
      <c r="Z43" s="91"/>
      <c r="AA43" s="91"/>
      <c r="AB43" s="91">
        <f t="shared" si="12"/>
        <v>167.42399999999998</v>
      </c>
      <c r="AC43" s="88">
        <f t="shared" si="14"/>
        <v>284790.69999999995</v>
      </c>
      <c r="AD43" s="88">
        <f t="shared" si="5"/>
        <v>308997.59973333334</v>
      </c>
    </row>
    <row r="44" spans="1:30" ht="27">
      <c r="A44" s="88">
        <v>310</v>
      </c>
      <c r="B44" s="88" t="s">
        <v>346</v>
      </c>
      <c r="C44" s="88">
        <v>221374.4</v>
      </c>
      <c r="D44" s="115">
        <v>0.085</v>
      </c>
      <c r="E44" s="89">
        <f t="shared" si="7"/>
        <v>240191.224</v>
      </c>
      <c r="F44" s="89">
        <v>18447.9</v>
      </c>
      <c r="G44" s="89">
        <f t="shared" si="8"/>
        <v>20015.93533333333</v>
      </c>
      <c r="H44" s="89">
        <v>48702.4</v>
      </c>
      <c r="I44" s="89">
        <f t="shared" si="9"/>
        <v>52842.069279999996</v>
      </c>
      <c r="J44" s="89"/>
      <c r="K44" s="89">
        <f>J44*9/100+J44</f>
        <v>0</v>
      </c>
      <c r="L44" s="89">
        <v>2213.8</v>
      </c>
      <c r="M44" s="89">
        <f t="shared" si="10"/>
        <v>2401.9122399999997</v>
      </c>
      <c r="N44" s="89">
        <v>0</v>
      </c>
      <c r="O44" s="89">
        <f>N44*9/100+N44</f>
        <v>0</v>
      </c>
      <c r="P44" s="89">
        <v>153.6</v>
      </c>
      <c r="Q44" s="91"/>
      <c r="R44" s="91"/>
      <c r="S44" s="91"/>
      <c r="T44" s="91"/>
      <c r="U44" s="91"/>
      <c r="V44" s="91"/>
      <c r="W44" s="91"/>
      <c r="X44" s="91"/>
      <c r="Y44" s="92"/>
      <c r="Z44" s="91"/>
      <c r="AA44" s="91"/>
      <c r="AB44" s="91">
        <f t="shared" si="12"/>
        <v>167.42399999999998</v>
      </c>
      <c r="AC44" s="88">
        <f t="shared" si="14"/>
        <v>290892.1</v>
      </c>
      <c r="AD44" s="88">
        <f t="shared" si="5"/>
        <v>315618.5648533333</v>
      </c>
    </row>
    <row r="45" spans="1:30" ht="27.75">
      <c r="A45" s="88"/>
      <c r="B45" s="98" t="s">
        <v>328</v>
      </c>
      <c r="C45" s="98">
        <f>SUM(C30:C44)</f>
        <v>2358921</v>
      </c>
      <c r="D45" s="98"/>
      <c r="E45" s="98">
        <f aca="true" t="shared" si="15" ref="E45:AB45">SUM(E30:E44)</f>
        <v>2573529.2849999997</v>
      </c>
      <c r="F45" s="98">
        <f t="shared" si="15"/>
        <v>190361.36</v>
      </c>
      <c r="G45" s="98">
        <f t="shared" si="15"/>
        <v>164460.77375</v>
      </c>
      <c r="H45" s="98">
        <f t="shared" si="15"/>
        <v>502550.36000000004</v>
      </c>
      <c r="I45" s="98">
        <f t="shared" si="15"/>
        <v>434176.4427</v>
      </c>
      <c r="J45" s="98">
        <f t="shared" si="15"/>
        <v>84894.4</v>
      </c>
      <c r="K45" s="98">
        <f t="shared" si="15"/>
        <v>91685.952</v>
      </c>
      <c r="L45" s="98">
        <f t="shared" si="15"/>
        <v>24082.899999999998</v>
      </c>
      <c r="M45" s="98">
        <f t="shared" si="15"/>
        <v>19735.292850000005</v>
      </c>
      <c r="N45" s="98">
        <f t="shared" si="15"/>
        <v>364578.96</v>
      </c>
      <c r="O45" s="98">
        <f t="shared" si="15"/>
        <v>330468.649</v>
      </c>
      <c r="P45" s="98">
        <f t="shared" si="15"/>
        <v>729.5999999999999</v>
      </c>
      <c r="Q45" s="100"/>
      <c r="R45" s="100"/>
      <c r="S45" s="100"/>
      <c r="T45" s="100"/>
      <c r="U45" s="100"/>
      <c r="V45" s="100"/>
      <c r="W45" s="100"/>
      <c r="X45" s="100"/>
      <c r="Y45" s="101"/>
      <c r="Z45" s="100"/>
      <c r="AA45" s="100"/>
      <c r="AB45" s="100">
        <f t="shared" si="15"/>
        <v>795.2639999999999</v>
      </c>
      <c r="AC45" s="98">
        <f t="shared" si="14"/>
        <v>3526118.5799999996</v>
      </c>
      <c r="AD45" s="98">
        <f>E45+G45+I45+K45+M45+O45+AB45</f>
        <v>3614851.6593</v>
      </c>
    </row>
    <row r="46" spans="1:30" ht="27.75">
      <c r="A46" s="88"/>
      <c r="B46" s="98"/>
      <c r="C46" s="88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1"/>
      <c r="R46" s="91"/>
      <c r="S46" s="91"/>
      <c r="T46" s="91"/>
      <c r="U46" s="91"/>
      <c r="V46" s="91"/>
      <c r="W46" s="91"/>
      <c r="X46" s="91"/>
      <c r="Y46" s="92"/>
      <c r="Z46" s="91"/>
      <c r="AA46" s="91"/>
      <c r="AB46" s="91"/>
      <c r="AC46" s="88"/>
      <c r="AD46" s="88"/>
    </row>
    <row r="47" spans="1:30" ht="27.75">
      <c r="A47" s="88"/>
      <c r="B47" s="98" t="s">
        <v>192</v>
      </c>
      <c r="C47" s="88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1"/>
      <c r="R47" s="91"/>
      <c r="S47" s="91"/>
      <c r="T47" s="91"/>
      <c r="U47" s="91"/>
      <c r="V47" s="91"/>
      <c r="W47" s="91"/>
      <c r="X47" s="91"/>
      <c r="Y47" s="92"/>
      <c r="Z47" s="91"/>
      <c r="AA47" s="91"/>
      <c r="AB47" s="91"/>
      <c r="AC47" s="88"/>
      <c r="AD47" s="88"/>
    </row>
    <row r="48" spans="1:30" ht="27">
      <c r="A48" s="88">
        <v>410</v>
      </c>
      <c r="B48" s="88" t="s">
        <v>347</v>
      </c>
      <c r="C48" s="88">
        <v>400643</v>
      </c>
      <c r="D48" s="99">
        <v>0.1</v>
      </c>
      <c r="E48" s="89">
        <f>C48*10/100+C48</f>
        <v>440707.3</v>
      </c>
      <c r="F48" s="89"/>
      <c r="G48" s="89">
        <f>F48*10/100+F48</f>
        <v>0</v>
      </c>
      <c r="H48" s="89"/>
      <c r="I48" s="89">
        <f>H48*10/100+H48</f>
        <v>0</v>
      </c>
      <c r="J48" s="89">
        <v>0</v>
      </c>
      <c r="K48" s="89">
        <f>J48*10/100+J48</f>
        <v>0</v>
      </c>
      <c r="L48" s="89"/>
      <c r="M48" s="89">
        <f>L48*10/100+L48</f>
        <v>0</v>
      </c>
      <c r="N48" s="89">
        <v>60000</v>
      </c>
      <c r="O48" s="89">
        <f>N48*10/100+N48</f>
        <v>66000</v>
      </c>
      <c r="P48" s="89"/>
      <c r="Q48" s="91"/>
      <c r="R48" s="91"/>
      <c r="S48" s="91"/>
      <c r="T48" s="91"/>
      <c r="U48" s="91"/>
      <c r="V48" s="91"/>
      <c r="W48" s="91"/>
      <c r="X48" s="91"/>
      <c r="Y48" s="92">
        <v>76292.127</v>
      </c>
      <c r="Z48" s="91"/>
      <c r="AA48" s="91"/>
      <c r="AB48" s="91">
        <f>P48*8/100+P48</f>
        <v>0</v>
      </c>
      <c r="AC48" s="88">
        <v>530000</v>
      </c>
      <c r="AD48" s="88">
        <f aca="true" t="shared" si="16" ref="AD48:AD64">E48+G48+I48+K48+M48+O48+X48+Y48+Z48+AA48+AB48</f>
        <v>582999.427</v>
      </c>
    </row>
    <row r="49" spans="1:30" ht="27">
      <c r="A49" s="88">
        <v>410</v>
      </c>
      <c r="B49" s="88" t="s">
        <v>333</v>
      </c>
      <c r="C49" s="88">
        <v>73000</v>
      </c>
      <c r="D49" s="115">
        <v>0.085</v>
      </c>
      <c r="E49" s="89">
        <f>C49*8.5/100+C49</f>
        <v>79205</v>
      </c>
      <c r="F49" s="89">
        <v>60833</v>
      </c>
      <c r="G49" s="89">
        <f>E49/12</f>
        <v>6600.416666666667</v>
      </c>
      <c r="H49" s="89">
        <v>16060</v>
      </c>
      <c r="I49" s="89">
        <f>E49*22/100</f>
        <v>17425.1</v>
      </c>
      <c r="J49" s="89"/>
      <c r="K49" s="89">
        <f>J49*9/100+J49</f>
        <v>0</v>
      </c>
      <c r="L49" s="89"/>
      <c r="M49" s="89">
        <f>E49*1/100</f>
        <v>792.05</v>
      </c>
      <c r="N49" s="89"/>
      <c r="O49" s="89">
        <f>N49*10/100+N49</f>
        <v>0</v>
      </c>
      <c r="P49" s="89">
        <v>38.4</v>
      </c>
      <c r="Q49" s="91"/>
      <c r="R49" s="91"/>
      <c r="S49" s="91"/>
      <c r="T49" s="91"/>
      <c r="U49" s="91"/>
      <c r="V49" s="91"/>
      <c r="W49" s="91"/>
      <c r="X49" s="91"/>
      <c r="Y49" s="92"/>
      <c r="Z49" s="91"/>
      <c r="AA49" s="91"/>
      <c r="AB49" s="91">
        <v>42</v>
      </c>
      <c r="AC49" s="88">
        <f aca="true" t="shared" si="17" ref="AC49:AC64">C49+F49+H49+J49+L49+N49+P49</f>
        <v>149931.4</v>
      </c>
      <c r="AD49" s="88">
        <f t="shared" si="16"/>
        <v>104064.56666666667</v>
      </c>
    </row>
    <row r="50" spans="1:30" ht="27">
      <c r="A50" s="88">
        <v>410</v>
      </c>
      <c r="B50" s="88" t="s">
        <v>348</v>
      </c>
      <c r="C50" s="88">
        <v>171000</v>
      </c>
      <c r="D50" s="115">
        <v>0.085</v>
      </c>
      <c r="E50" s="89">
        <f aca="true" t="shared" si="18" ref="E50:E64">C50*8.5/100+C50</f>
        <v>185535</v>
      </c>
      <c r="F50" s="89">
        <v>14250</v>
      </c>
      <c r="G50" s="89">
        <f aca="true" t="shared" si="19" ref="G50:G64">E50/12</f>
        <v>15461.25</v>
      </c>
      <c r="H50" s="89">
        <v>37620</v>
      </c>
      <c r="I50" s="89">
        <f aca="true" t="shared" si="20" ref="I50:I64">E50*22/100</f>
        <v>40817.7</v>
      </c>
      <c r="J50" s="89">
        <v>14436</v>
      </c>
      <c r="K50" s="89">
        <v>15735</v>
      </c>
      <c r="L50" s="89">
        <v>1497</v>
      </c>
      <c r="M50" s="89">
        <f aca="true" t="shared" si="21" ref="M50:M64">E50*1/100</f>
        <v>1855.35</v>
      </c>
      <c r="N50" s="89">
        <v>42750</v>
      </c>
      <c r="O50" s="89">
        <f aca="true" t="shared" si="22" ref="O50:O56">E50*25/100</f>
        <v>46383.75</v>
      </c>
      <c r="P50" s="89">
        <v>38.4</v>
      </c>
      <c r="Q50" s="91"/>
      <c r="R50" s="91"/>
      <c r="S50" s="91"/>
      <c r="T50" s="91"/>
      <c r="U50" s="91"/>
      <c r="V50" s="91"/>
      <c r="W50" s="91"/>
      <c r="X50" s="91"/>
      <c r="Y50" s="92"/>
      <c r="Z50" s="91"/>
      <c r="AA50" s="91"/>
      <c r="AB50" s="91">
        <v>42</v>
      </c>
      <c r="AC50" s="88">
        <f t="shared" si="17"/>
        <v>281591.4</v>
      </c>
      <c r="AD50" s="88">
        <f t="shared" si="16"/>
        <v>305830.05000000005</v>
      </c>
    </row>
    <row r="51" spans="1:30" ht="27">
      <c r="A51" s="88">
        <v>410</v>
      </c>
      <c r="B51" s="88" t="s">
        <v>349</v>
      </c>
      <c r="C51" s="88">
        <v>342000</v>
      </c>
      <c r="D51" s="115">
        <v>0.085</v>
      </c>
      <c r="E51" s="89">
        <f t="shared" si="18"/>
        <v>371070</v>
      </c>
      <c r="F51" s="89">
        <v>28500</v>
      </c>
      <c r="G51" s="89">
        <f t="shared" si="19"/>
        <v>30922.5</v>
      </c>
      <c r="H51" s="89">
        <v>75240</v>
      </c>
      <c r="I51" s="89">
        <f t="shared" si="20"/>
        <v>81635.4</v>
      </c>
      <c r="J51" s="89">
        <v>28872</v>
      </c>
      <c r="K51" s="89">
        <v>31470</v>
      </c>
      <c r="L51" s="89">
        <v>2994.4</v>
      </c>
      <c r="M51" s="89">
        <f t="shared" si="21"/>
        <v>3710.7</v>
      </c>
      <c r="N51" s="89">
        <v>85500</v>
      </c>
      <c r="O51" s="89">
        <f t="shared" si="22"/>
        <v>92767.5</v>
      </c>
      <c r="P51" s="89">
        <v>38.4</v>
      </c>
      <c r="Q51" s="91"/>
      <c r="R51" s="91"/>
      <c r="S51" s="91"/>
      <c r="T51" s="91"/>
      <c r="U51" s="91"/>
      <c r="V51" s="91"/>
      <c r="W51" s="91"/>
      <c r="X51" s="91"/>
      <c r="Y51" s="92"/>
      <c r="Z51" s="91"/>
      <c r="AA51" s="91"/>
      <c r="AB51" s="91">
        <v>42</v>
      </c>
      <c r="AC51" s="88">
        <f t="shared" si="17"/>
        <v>563144.8</v>
      </c>
      <c r="AD51" s="88">
        <f t="shared" si="16"/>
        <v>611618.1000000001</v>
      </c>
    </row>
    <row r="52" spans="1:30" ht="27">
      <c r="A52" s="88">
        <v>410</v>
      </c>
      <c r="B52" s="88" t="s">
        <v>350</v>
      </c>
      <c r="C52" s="88">
        <v>100682.8</v>
      </c>
      <c r="D52" s="115">
        <v>0.085</v>
      </c>
      <c r="E52" s="89">
        <f t="shared" si="18"/>
        <v>109240.838</v>
      </c>
      <c r="F52" s="89">
        <v>8390</v>
      </c>
      <c r="G52" s="89">
        <f t="shared" si="19"/>
        <v>9103.403166666667</v>
      </c>
      <c r="H52" s="89">
        <v>22150.2</v>
      </c>
      <c r="I52" s="89">
        <f t="shared" si="20"/>
        <v>24032.984360000002</v>
      </c>
      <c r="J52" s="89">
        <v>17560</v>
      </c>
      <c r="K52" s="89">
        <f aca="true" t="shared" si="23" ref="K52:K64">J52*9/100+J52</f>
        <v>19140.4</v>
      </c>
      <c r="L52" s="89">
        <v>1129.44</v>
      </c>
      <c r="M52" s="89">
        <f t="shared" si="21"/>
        <v>1092.40838</v>
      </c>
      <c r="N52" s="89">
        <v>25170.72</v>
      </c>
      <c r="O52" s="89">
        <f t="shared" si="22"/>
        <v>27310.2095</v>
      </c>
      <c r="P52" s="89">
        <v>38.4</v>
      </c>
      <c r="Q52" s="91"/>
      <c r="R52" s="91"/>
      <c r="S52" s="91"/>
      <c r="T52" s="91"/>
      <c r="U52" s="91"/>
      <c r="V52" s="91"/>
      <c r="W52" s="91"/>
      <c r="X52" s="91"/>
      <c r="Y52" s="92"/>
      <c r="Z52" s="91"/>
      <c r="AA52" s="91"/>
      <c r="AB52" s="91">
        <v>42</v>
      </c>
      <c r="AC52" s="88">
        <f t="shared" si="17"/>
        <v>175121.56</v>
      </c>
      <c r="AD52" s="88">
        <f t="shared" si="16"/>
        <v>189962.24340666668</v>
      </c>
    </row>
    <row r="53" spans="1:30" ht="27">
      <c r="A53" s="88">
        <v>410</v>
      </c>
      <c r="B53" s="88" t="s">
        <v>351</v>
      </c>
      <c r="C53" s="88">
        <v>100682.8</v>
      </c>
      <c r="D53" s="115">
        <v>0.085</v>
      </c>
      <c r="E53" s="89">
        <f t="shared" si="18"/>
        <v>109240.838</v>
      </c>
      <c r="F53" s="89">
        <v>8390</v>
      </c>
      <c r="G53" s="89">
        <f t="shared" si="19"/>
        <v>9103.403166666667</v>
      </c>
      <c r="H53" s="89">
        <v>22150</v>
      </c>
      <c r="I53" s="89">
        <f t="shared" si="20"/>
        <v>24032.984360000002</v>
      </c>
      <c r="J53" s="89">
        <v>0</v>
      </c>
      <c r="K53" s="89">
        <f t="shared" si="23"/>
        <v>0</v>
      </c>
      <c r="L53" s="89">
        <v>1129.44</v>
      </c>
      <c r="M53" s="89">
        <f t="shared" si="21"/>
        <v>1092.40838</v>
      </c>
      <c r="N53" s="89">
        <v>25170</v>
      </c>
      <c r="O53" s="89">
        <f t="shared" si="22"/>
        <v>27310.2095</v>
      </c>
      <c r="P53" s="89">
        <v>38.4</v>
      </c>
      <c r="Q53" s="91"/>
      <c r="R53" s="91"/>
      <c r="S53" s="91"/>
      <c r="T53" s="91"/>
      <c r="U53" s="91"/>
      <c r="V53" s="91"/>
      <c r="W53" s="91"/>
      <c r="X53" s="91"/>
      <c r="Y53" s="92"/>
      <c r="Z53" s="91"/>
      <c r="AA53" s="91"/>
      <c r="AB53" s="91">
        <v>42</v>
      </c>
      <c r="AC53" s="88">
        <f t="shared" si="17"/>
        <v>157560.63999999998</v>
      </c>
      <c r="AD53" s="88">
        <f t="shared" si="16"/>
        <v>170821.84340666668</v>
      </c>
    </row>
    <row r="54" spans="1:30" ht="27">
      <c r="A54" s="88">
        <v>410</v>
      </c>
      <c r="B54" s="88" t="s">
        <v>352</v>
      </c>
      <c r="C54" s="88">
        <v>100682.8</v>
      </c>
      <c r="D54" s="115">
        <v>0.085</v>
      </c>
      <c r="E54" s="89">
        <f t="shared" si="18"/>
        <v>109240.838</v>
      </c>
      <c r="F54" s="89">
        <v>8390</v>
      </c>
      <c r="G54" s="89">
        <f t="shared" si="19"/>
        <v>9103.403166666667</v>
      </c>
      <c r="H54" s="89">
        <v>22150</v>
      </c>
      <c r="I54" s="89">
        <f t="shared" si="20"/>
        <v>24032.984360000002</v>
      </c>
      <c r="J54" s="89">
        <v>9309.6</v>
      </c>
      <c r="K54" s="89">
        <f t="shared" si="23"/>
        <v>10147.464</v>
      </c>
      <c r="L54" s="89">
        <v>1129.44</v>
      </c>
      <c r="M54" s="89">
        <f t="shared" si="21"/>
        <v>1092.40838</v>
      </c>
      <c r="N54" s="89">
        <v>25170</v>
      </c>
      <c r="O54" s="89">
        <f t="shared" si="22"/>
        <v>27310.2095</v>
      </c>
      <c r="P54" s="89">
        <v>38.4</v>
      </c>
      <c r="Q54" s="91"/>
      <c r="R54" s="91"/>
      <c r="S54" s="91"/>
      <c r="T54" s="91"/>
      <c r="U54" s="91"/>
      <c r="V54" s="91"/>
      <c r="W54" s="91"/>
      <c r="X54" s="91"/>
      <c r="Y54" s="92"/>
      <c r="Z54" s="91"/>
      <c r="AA54" s="91"/>
      <c r="AB54" s="91">
        <v>42</v>
      </c>
      <c r="AC54" s="88">
        <f t="shared" si="17"/>
        <v>166870.24</v>
      </c>
      <c r="AD54" s="88">
        <f t="shared" si="16"/>
        <v>180969.3074066667</v>
      </c>
    </row>
    <row r="55" spans="1:30" ht="27">
      <c r="A55" s="88">
        <v>410</v>
      </c>
      <c r="B55" s="88" t="s">
        <v>353</v>
      </c>
      <c r="C55" s="88">
        <v>100682.8</v>
      </c>
      <c r="D55" s="115">
        <v>0.085</v>
      </c>
      <c r="E55" s="89">
        <f t="shared" si="18"/>
        <v>109240.838</v>
      </c>
      <c r="F55" s="89">
        <v>8390</v>
      </c>
      <c r="G55" s="89">
        <f t="shared" si="19"/>
        <v>9103.403166666667</v>
      </c>
      <c r="H55" s="89">
        <v>22150</v>
      </c>
      <c r="I55" s="89">
        <f t="shared" si="20"/>
        <v>24032.984360000002</v>
      </c>
      <c r="J55" s="89">
        <v>0</v>
      </c>
      <c r="K55" s="89">
        <f t="shared" si="23"/>
        <v>0</v>
      </c>
      <c r="L55" s="89">
        <v>1129.44</v>
      </c>
      <c r="M55" s="89">
        <f t="shared" si="21"/>
        <v>1092.40838</v>
      </c>
      <c r="N55" s="89">
        <v>25170</v>
      </c>
      <c r="O55" s="89">
        <f t="shared" si="22"/>
        <v>27310.2095</v>
      </c>
      <c r="P55" s="89">
        <v>38.4</v>
      </c>
      <c r="Q55" s="91"/>
      <c r="R55" s="91"/>
      <c r="S55" s="91"/>
      <c r="T55" s="91"/>
      <c r="U55" s="91"/>
      <c r="V55" s="91"/>
      <c r="W55" s="91"/>
      <c r="X55" s="91"/>
      <c r="Y55" s="92"/>
      <c r="Z55" s="91"/>
      <c r="AA55" s="91"/>
      <c r="AB55" s="91">
        <v>42</v>
      </c>
      <c r="AC55" s="88">
        <f t="shared" si="17"/>
        <v>157560.63999999998</v>
      </c>
      <c r="AD55" s="88">
        <f t="shared" si="16"/>
        <v>170821.84340666668</v>
      </c>
    </row>
    <row r="56" spans="1:30" ht="27">
      <c r="A56" s="88">
        <v>410</v>
      </c>
      <c r="B56" s="88" t="s">
        <v>354</v>
      </c>
      <c r="C56" s="88">
        <v>163000</v>
      </c>
      <c r="D56" s="115">
        <v>0.085</v>
      </c>
      <c r="E56" s="89">
        <f t="shared" si="18"/>
        <v>176855</v>
      </c>
      <c r="F56" s="89">
        <v>13583.4</v>
      </c>
      <c r="G56" s="89">
        <f t="shared" si="19"/>
        <v>14737.916666666666</v>
      </c>
      <c r="H56" s="89">
        <v>35860</v>
      </c>
      <c r="I56" s="89">
        <f t="shared" si="20"/>
        <v>38908.1</v>
      </c>
      <c r="J56" s="89">
        <v>0</v>
      </c>
      <c r="K56" s="89">
        <f t="shared" si="23"/>
        <v>0</v>
      </c>
      <c r="L56" s="89">
        <v>1630</v>
      </c>
      <c r="M56" s="89">
        <f t="shared" si="21"/>
        <v>1768.55</v>
      </c>
      <c r="N56" s="89">
        <v>40750</v>
      </c>
      <c r="O56" s="89">
        <f t="shared" si="22"/>
        <v>44213.75</v>
      </c>
      <c r="P56" s="89">
        <v>38.4</v>
      </c>
      <c r="Q56" s="91"/>
      <c r="R56" s="91"/>
      <c r="S56" s="91"/>
      <c r="T56" s="91"/>
      <c r="U56" s="91"/>
      <c r="V56" s="91"/>
      <c r="W56" s="91"/>
      <c r="X56" s="91"/>
      <c r="Y56" s="92"/>
      <c r="Z56" s="91"/>
      <c r="AA56" s="91"/>
      <c r="AB56" s="91">
        <v>42</v>
      </c>
      <c r="AC56" s="88">
        <f t="shared" si="17"/>
        <v>254861.8</v>
      </c>
      <c r="AD56" s="88">
        <f t="shared" si="16"/>
        <v>276525.31666666665</v>
      </c>
    </row>
    <row r="57" spans="1:30" ht="27">
      <c r="A57" s="88">
        <v>410</v>
      </c>
      <c r="B57" s="88" t="s">
        <v>355</v>
      </c>
      <c r="C57" s="88">
        <v>44000</v>
      </c>
      <c r="D57" s="115">
        <v>0.085</v>
      </c>
      <c r="E57" s="89">
        <f t="shared" si="18"/>
        <v>47740</v>
      </c>
      <c r="F57" s="89">
        <v>8166.7</v>
      </c>
      <c r="G57" s="89">
        <f t="shared" si="19"/>
        <v>3978.3333333333335</v>
      </c>
      <c r="H57" s="89">
        <v>21560</v>
      </c>
      <c r="I57" s="89">
        <f t="shared" si="20"/>
        <v>10502.8</v>
      </c>
      <c r="J57" s="89"/>
      <c r="K57" s="89">
        <f t="shared" si="23"/>
        <v>0</v>
      </c>
      <c r="L57" s="89">
        <v>980</v>
      </c>
      <c r="M57" s="89">
        <f t="shared" si="21"/>
        <v>477.4</v>
      </c>
      <c r="N57" s="89">
        <v>0</v>
      </c>
      <c r="O57" s="89">
        <f aca="true" t="shared" si="24" ref="O57:O64">N57*9/100+N57</f>
        <v>0</v>
      </c>
      <c r="P57" s="89">
        <v>38.4</v>
      </c>
      <c r="Q57" s="91"/>
      <c r="R57" s="91"/>
      <c r="S57" s="91"/>
      <c r="T57" s="91"/>
      <c r="U57" s="91"/>
      <c r="V57" s="91"/>
      <c r="W57" s="91"/>
      <c r="X57" s="91"/>
      <c r="Y57" s="92"/>
      <c r="Z57" s="91"/>
      <c r="AA57" s="91"/>
      <c r="AB57" s="91">
        <v>42</v>
      </c>
      <c r="AC57" s="88">
        <f t="shared" si="17"/>
        <v>74745.09999999999</v>
      </c>
      <c r="AD57" s="88">
        <f t="shared" si="16"/>
        <v>62740.53333333333</v>
      </c>
    </row>
    <row r="58" spans="1:30" ht="27">
      <c r="A58" s="88">
        <v>410</v>
      </c>
      <c r="B58" s="88" t="s">
        <v>356</v>
      </c>
      <c r="C58" s="88">
        <v>98000</v>
      </c>
      <c r="D58" s="115">
        <v>0.085</v>
      </c>
      <c r="E58" s="89">
        <f t="shared" si="18"/>
        <v>106330</v>
      </c>
      <c r="F58" s="89">
        <v>8166.7</v>
      </c>
      <c r="G58" s="89">
        <f t="shared" si="19"/>
        <v>8860.833333333334</v>
      </c>
      <c r="H58" s="89">
        <v>10780</v>
      </c>
      <c r="I58" s="89">
        <f t="shared" si="20"/>
        <v>23392.6</v>
      </c>
      <c r="J58" s="89">
        <v>7150</v>
      </c>
      <c r="K58" s="89">
        <f t="shared" si="23"/>
        <v>7793.5</v>
      </c>
      <c r="L58" s="89">
        <v>980</v>
      </c>
      <c r="M58" s="89">
        <f t="shared" si="21"/>
        <v>1063.3</v>
      </c>
      <c r="N58" s="89">
        <v>0</v>
      </c>
      <c r="O58" s="89">
        <f t="shared" si="24"/>
        <v>0</v>
      </c>
      <c r="P58" s="89">
        <v>38.4</v>
      </c>
      <c r="Q58" s="91"/>
      <c r="R58" s="91"/>
      <c r="S58" s="91"/>
      <c r="T58" s="91"/>
      <c r="U58" s="91"/>
      <c r="V58" s="91"/>
      <c r="W58" s="91"/>
      <c r="X58" s="91"/>
      <c r="Y58" s="92"/>
      <c r="Z58" s="91"/>
      <c r="AA58" s="91"/>
      <c r="AB58" s="91">
        <v>42</v>
      </c>
      <c r="AC58" s="88">
        <f t="shared" si="17"/>
        <v>125115.09999999999</v>
      </c>
      <c r="AD58" s="88">
        <f t="shared" si="16"/>
        <v>147482.2333333333</v>
      </c>
    </row>
    <row r="59" spans="1:30" ht="27">
      <c r="A59" s="88">
        <v>410</v>
      </c>
      <c r="B59" s="88" t="s">
        <v>357</v>
      </c>
      <c r="C59" s="88">
        <v>44000</v>
      </c>
      <c r="D59" s="115">
        <v>0.085</v>
      </c>
      <c r="E59" s="89">
        <f t="shared" si="18"/>
        <v>47740</v>
      </c>
      <c r="F59" s="89">
        <v>4083</v>
      </c>
      <c r="G59" s="89">
        <f t="shared" si="19"/>
        <v>3978.3333333333335</v>
      </c>
      <c r="H59" s="89">
        <v>10780</v>
      </c>
      <c r="I59" s="89">
        <f t="shared" si="20"/>
        <v>10502.8</v>
      </c>
      <c r="J59" s="89"/>
      <c r="K59" s="89">
        <f t="shared" si="23"/>
        <v>0</v>
      </c>
      <c r="L59" s="89">
        <v>490</v>
      </c>
      <c r="M59" s="89">
        <f t="shared" si="21"/>
        <v>477.4</v>
      </c>
      <c r="N59" s="89">
        <v>0</v>
      </c>
      <c r="O59" s="89">
        <f t="shared" si="24"/>
        <v>0</v>
      </c>
      <c r="P59" s="89">
        <v>38.4</v>
      </c>
      <c r="Q59" s="91"/>
      <c r="R59" s="91"/>
      <c r="S59" s="91"/>
      <c r="T59" s="91"/>
      <c r="U59" s="91"/>
      <c r="V59" s="91"/>
      <c r="W59" s="91"/>
      <c r="X59" s="91"/>
      <c r="Y59" s="92"/>
      <c r="Z59" s="91"/>
      <c r="AA59" s="91"/>
      <c r="AB59" s="91">
        <v>42</v>
      </c>
      <c r="AC59" s="88">
        <f t="shared" si="17"/>
        <v>59391.4</v>
      </c>
      <c r="AD59" s="88">
        <f t="shared" si="16"/>
        <v>62740.53333333333</v>
      </c>
    </row>
    <row r="60" spans="1:30" ht="27">
      <c r="A60" s="88">
        <v>410</v>
      </c>
      <c r="B60" s="88" t="s">
        <v>358</v>
      </c>
      <c r="C60" s="88">
        <v>44000</v>
      </c>
      <c r="D60" s="115">
        <v>0.085</v>
      </c>
      <c r="E60" s="89">
        <f t="shared" si="18"/>
        <v>47740</v>
      </c>
      <c r="F60" s="89">
        <v>4083</v>
      </c>
      <c r="G60" s="89">
        <f t="shared" si="19"/>
        <v>3978.3333333333335</v>
      </c>
      <c r="H60" s="89">
        <v>10780</v>
      </c>
      <c r="I60" s="89">
        <f t="shared" si="20"/>
        <v>10502.8</v>
      </c>
      <c r="J60" s="89"/>
      <c r="K60" s="89">
        <f t="shared" si="23"/>
        <v>0</v>
      </c>
      <c r="L60" s="89">
        <v>490</v>
      </c>
      <c r="M60" s="89">
        <f t="shared" si="21"/>
        <v>477.4</v>
      </c>
      <c r="N60" s="89">
        <v>0</v>
      </c>
      <c r="O60" s="89">
        <f t="shared" si="24"/>
        <v>0</v>
      </c>
      <c r="P60" s="89">
        <v>38.4</v>
      </c>
      <c r="Q60" s="91"/>
      <c r="R60" s="91"/>
      <c r="S60" s="91"/>
      <c r="T60" s="91"/>
      <c r="U60" s="91"/>
      <c r="V60" s="91"/>
      <c r="W60" s="91"/>
      <c r="X60" s="91"/>
      <c r="Y60" s="92"/>
      <c r="Z60" s="91"/>
      <c r="AA60" s="91"/>
      <c r="AB60" s="91">
        <v>42</v>
      </c>
      <c r="AC60" s="88">
        <f t="shared" si="17"/>
        <v>59391.4</v>
      </c>
      <c r="AD60" s="88">
        <f t="shared" si="16"/>
        <v>62740.53333333333</v>
      </c>
    </row>
    <row r="61" spans="1:30" ht="27">
      <c r="A61" s="88">
        <v>410</v>
      </c>
      <c r="B61" s="88" t="s">
        <v>359</v>
      </c>
      <c r="C61" s="88">
        <v>98000</v>
      </c>
      <c r="D61" s="115">
        <v>0.085</v>
      </c>
      <c r="E61" s="89">
        <f t="shared" si="18"/>
        <v>106330</v>
      </c>
      <c r="F61" s="89">
        <v>8166.7</v>
      </c>
      <c r="G61" s="89">
        <f t="shared" si="19"/>
        <v>8860.833333333334</v>
      </c>
      <c r="H61" s="89">
        <v>21560</v>
      </c>
      <c r="I61" s="89">
        <f t="shared" si="20"/>
        <v>23392.6</v>
      </c>
      <c r="J61" s="89"/>
      <c r="K61" s="89">
        <f t="shared" si="23"/>
        <v>0</v>
      </c>
      <c r="L61" s="89">
        <v>980</v>
      </c>
      <c r="M61" s="89">
        <f t="shared" si="21"/>
        <v>1063.3</v>
      </c>
      <c r="N61" s="89">
        <v>0</v>
      </c>
      <c r="O61" s="89">
        <f t="shared" si="24"/>
        <v>0</v>
      </c>
      <c r="P61" s="89">
        <v>38.4</v>
      </c>
      <c r="Q61" s="91"/>
      <c r="R61" s="91"/>
      <c r="S61" s="91"/>
      <c r="T61" s="91"/>
      <c r="U61" s="91"/>
      <c r="V61" s="91"/>
      <c r="W61" s="91"/>
      <c r="X61" s="91"/>
      <c r="Y61" s="92"/>
      <c r="Z61" s="91"/>
      <c r="AA61" s="91"/>
      <c r="AB61" s="91">
        <v>42</v>
      </c>
      <c r="AC61" s="88">
        <f t="shared" si="17"/>
        <v>128745.09999999999</v>
      </c>
      <c r="AD61" s="88">
        <f t="shared" si="16"/>
        <v>139688.7333333333</v>
      </c>
    </row>
    <row r="62" spans="1:30" ht="27">
      <c r="A62" s="88">
        <v>410</v>
      </c>
      <c r="B62" s="88" t="s">
        <v>360</v>
      </c>
      <c r="C62" s="88">
        <v>98000</v>
      </c>
      <c r="D62" s="115">
        <v>0.085</v>
      </c>
      <c r="E62" s="89">
        <f t="shared" si="18"/>
        <v>106330</v>
      </c>
      <c r="F62" s="89">
        <v>8167</v>
      </c>
      <c r="G62" s="89">
        <f t="shared" si="19"/>
        <v>8860.833333333334</v>
      </c>
      <c r="H62" s="89">
        <v>21560</v>
      </c>
      <c r="I62" s="89">
        <f t="shared" si="20"/>
        <v>23392.6</v>
      </c>
      <c r="J62" s="89">
        <v>0</v>
      </c>
      <c r="K62" s="89">
        <f t="shared" si="23"/>
        <v>0</v>
      </c>
      <c r="L62" s="89">
        <v>980</v>
      </c>
      <c r="M62" s="89">
        <f t="shared" si="21"/>
        <v>1063.3</v>
      </c>
      <c r="N62" s="89">
        <v>0</v>
      </c>
      <c r="O62" s="89">
        <f t="shared" si="24"/>
        <v>0</v>
      </c>
      <c r="P62" s="89">
        <v>38.4</v>
      </c>
      <c r="Q62" s="91"/>
      <c r="R62" s="91"/>
      <c r="S62" s="91"/>
      <c r="T62" s="91"/>
      <c r="U62" s="91"/>
      <c r="V62" s="91"/>
      <c r="W62" s="91"/>
      <c r="X62" s="91"/>
      <c r="Y62" s="92"/>
      <c r="Z62" s="91"/>
      <c r="AA62" s="91"/>
      <c r="AB62" s="91">
        <v>42</v>
      </c>
      <c r="AC62" s="88">
        <f t="shared" si="17"/>
        <v>128745.4</v>
      </c>
      <c r="AD62" s="88">
        <f t="shared" si="16"/>
        <v>139688.7333333333</v>
      </c>
    </row>
    <row r="63" spans="1:30" ht="27">
      <c r="A63" s="88">
        <v>410</v>
      </c>
      <c r="B63" s="88" t="s">
        <v>361</v>
      </c>
      <c r="C63" s="88">
        <v>308000</v>
      </c>
      <c r="D63" s="115">
        <v>0.085</v>
      </c>
      <c r="E63" s="89">
        <f t="shared" si="18"/>
        <v>334180</v>
      </c>
      <c r="F63" s="89">
        <v>25666.7</v>
      </c>
      <c r="G63" s="89">
        <f t="shared" si="19"/>
        <v>27848.333333333332</v>
      </c>
      <c r="H63" s="89">
        <v>67760</v>
      </c>
      <c r="I63" s="89">
        <f t="shared" si="20"/>
        <v>73519.6</v>
      </c>
      <c r="J63" s="89">
        <v>0</v>
      </c>
      <c r="K63" s="89">
        <f t="shared" si="23"/>
        <v>0</v>
      </c>
      <c r="L63" s="89">
        <v>3080</v>
      </c>
      <c r="M63" s="89">
        <f t="shared" si="21"/>
        <v>3341.8</v>
      </c>
      <c r="N63" s="89">
        <v>0</v>
      </c>
      <c r="O63" s="89">
        <f t="shared" si="24"/>
        <v>0</v>
      </c>
      <c r="P63" s="89">
        <v>38.4</v>
      </c>
      <c r="Q63" s="91"/>
      <c r="R63" s="91"/>
      <c r="S63" s="91"/>
      <c r="T63" s="91"/>
      <c r="U63" s="91"/>
      <c r="V63" s="91"/>
      <c r="W63" s="91"/>
      <c r="X63" s="91"/>
      <c r="Y63" s="92"/>
      <c r="Z63" s="91"/>
      <c r="AA63" s="91"/>
      <c r="AB63" s="91">
        <v>42</v>
      </c>
      <c r="AC63" s="88">
        <f t="shared" si="17"/>
        <v>404545.10000000003</v>
      </c>
      <c r="AD63" s="88">
        <f t="shared" si="16"/>
        <v>438931.73333333334</v>
      </c>
    </row>
    <row r="64" spans="1:30" s="351" customFormat="1" ht="27">
      <c r="A64" s="348">
        <v>410</v>
      </c>
      <c r="B64" s="348" t="s">
        <v>1250</v>
      </c>
      <c r="C64" s="348">
        <v>301000</v>
      </c>
      <c r="D64" s="349">
        <v>0.085</v>
      </c>
      <c r="E64" s="350">
        <f t="shared" si="18"/>
        <v>326585</v>
      </c>
      <c r="F64" s="350">
        <v>35833</v>
      </c>
      <c r="G64" s="350">
        <f t="shared" si="19"/>
        <v>27215.416666666668</v>
      </c>
      <c r="H64" s="350">
        <v>94600</v>
      </c>
      <c r="I64" s="350">
        <f t="shared" si="20"/>
        <v>71848.7</v>
      </c>
      <c r="J64" s="350"/>
      <c r="K64" s="350">
        <f t="shared" si="23"/>
        <v>0</v>
      </c>
      <c r="L64" s="350">
        <v>4300</v>
      </c>
      <c r="M64" s="350">
        <f t="shared" si="21"/>
        <v>3265.85</v>
      </c>
      <c r="N64" s="350">
        <v>0</v>
      </c>
      <c r="O64" s="350">
        <f t="shared" si="24"/>
        <v>0</v>
      </c>
      <c r="P64" s="350">
        <v>38.4</v>
      </c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>
        <v>42</v>
      </c>
      <c r="AC64" s="348">
        <f t="shared" si="17"/>
        <v>435771.4</v>
      </c>
      <c r="AD64" s="348">
        <f t="shared" si="16"/>
        <v>428956.9666666667</v>
      </c>
    </row>
    <row r="65" spans="1:30" ht="27.75">
      <c r="A65" s="88"/>
      <c r="B65" s="98" t="s">
        <v>328</v>
      </c>
      <c r="C65" s="98">
        <f>SUM(C48:C64)</f>
        <v>2587374.2</v>
      </c>
      <c r="D65" s="98"/>
      <c r="E65" s="98">
        <f aca="true" t="shared" si="25" ref="E65:AD65">SUM(E48:E64)</f>
        <v>2813310.652</v>
      </c>
      <c r="F65" s="98">
        <f t="shared" si="25"/>
        <v>253059.20000000004</v>
      </c>
      <c r="G65" s="98">
        <f t="shared" si="25"/>
        <v>197716.94600000003</v>
      </c>
      <c r="H65" s="98">
        <f t="shared" si="25"/>
        <v>512760.2</v>
      </c>
      <c r="I65" s="98">
        <f t="shared" si="25"/>
        <v>521972.7374399999</v>
      </c>
      <c r="J65" s="98">
        <f t="shared" si="25"/>
        <v>77327.6</v>
      </c>
      <c r="K65" s="98">
        <f t="shared" si="25"/>
        <v>84286.364</v>
      </c>
      <c r="L65" s="98">
        <f t="shared" si="25"/>
        <v>22919.160000000003</v>
      </c>
      <c r="M65" s="98">
        <f t="shared" si="25"/>
        <v>23726.033519999997</v>
      </c>
      <c r="N65" s="98">
        <f t="shared" si="25"/>
        <v>329680.72</v>
      </c>
      <c r="O65" s="98">
        <f t="shared" si="25"/>
        <v>358605.838</v>
      </c>
      <c r="P65" s="98">
        <f t="shared" si="25"/>
        <v>614.3999999999999</v>
      </c>
      <c r="Q65" s="98">
        <f t="shared" si="25"/>
        <v>0</v>
      </c>
      <c r="R65" s="98">
        <f t="shared" si="25"/>
        <v>0</v>
      </c>
      <c r="S65" s="98">
        <f t="shared" si="25"/>
        <v>0</v>
      </c>
      <c r="T65" s="98">
        <f t="shared" si="25"/>
        <v>0</v>
      </c>
      <c r="U65" s="98">
        <f t="shared" si="25"/>
        <v>0</v>
      </c>
      <c r="V65" s="98">
        <f t="shared" si="25"/>
        <v>0</v>
      </c>
      <c r="W65" s="98">
        <f t="shared" si="25"/>
        <v>0</v>
      </c>
      <c r="X65" s="98">
        <f t="shared" si="25"/>
        <v>0</v>
      </c>
      <c r="Y65" s="98">
        <f t="shared" si="25"/>
        <v>76292.127</v>
      </c>
      <c r="Z65" s="98">
        <f t="shared" si="25"/>
        <v>0</v>
      </c>
      <c r="AA65" s="98">
        <f t="shared" si="25"/>
        <v>0</v>
      </c>
      <c r="AB65" s="98">
        <f t="shared" si="25"/>
        <v>672</v>
      </c>
      <c r="AC65" s="98">
        <f t="shared" si="25"/>
        <v>3853092.48</v>
      </c>
      <c r="AD65" s="98">
        <f t="shared" si="25"/>
        <v>4076582.6979600005</v>
      </c>
    </row>
    <row r="66" spans="1:30" ht="27.75">
      <c r="A66" s="8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00"/>
      <c r="R66" s="100"/>
      <c r="S66" s="100"/>
      <c r="T66" s="100"/>
      <c r="U66" s="100"/>
      <c r="V66" s="100"/>
      <c r="W66" s="100"/>
      <c r="X66" s="100"/>
      <c r="Y66" s="101"/>
      <c r="Z66" s="100"/>
      <c r="AA66" s="100"/>
      <c r="AB66" s="100"/>
      <c r="AC66" s="88"/>
      <c r="AD66" s="88"/>
    </row>
    <row r="67" spans="1:30" ht="27.75">
      <c r="A67" s="88">
        <v>420</v>
      </c>
      <c r="B67" s="98" t="s">
        <v>193</v>
      </c>
      <c r="C67" s="88"/>
      <c r="D67" s="88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91"/>
      <c r="R67" s="91"/>
      <c r="S67" s="91"/>
      <c r="T67" s="91"/>
      <c r="U67" s="91"/>
      <c r="V67" s="91"/>
      <c r="W67" s="91"/>
      <c r="X67" s="91"/>
      <c r="Y67" s="92"/>
      <c r="Z67" s="91"/>
      <c r="AA67" s="91"/>
      <c r="AB67" s="91"/>
      <c r="AC67" s="88"/>
      <c r="AD67" s="88"/>
    </row>
    <row r="68" spans="1:30" ht="27">
      <c r="A68" s="88">
        <v>420</v>
      </c>
      <c r="B68" s="88" t="s">
        <v>347</v>
      </c>
      <c r="C68" s="88">
        <v>272724.2</v>
      </c>
      <c r="D68" s="99">
        <v>0.1</v>
      </c>
      <c r="E68" s="89">
        <f>C68*10/100+C68</f>
        <v>299996.62</v>
      </c>
      <c r="F68" s="89">
        <v>22727</v>
      </c>
      <c r="G68" s="89">
        <f>E68/12</f>
        <v>24999.718333333334</v>
      </c>
      <c r="H68" s="89">
        <v>59999.28</v>
      </c>
      <c r="I68" s="89">
        <f aca="true" t="shared" si="26" ref="I68:I74">E68*22/100</f>
        <v>65999.2564</v>
      </c>
      <c r="J68" s="89">
        <v>26056.8</v>
      </c>
      <c r="K68" s="89">
        <f>J68*10/100+J68</f>
        <v>28662.48</v>
      </c>
      <c r="L68" s="89">
        <v>1498</v>
      </c>
      <c r="M68" s="89">
        <f>E68*1/100</f>
        <v>2999.9662</v>
      </c>
      <c r="N68" s="89">
        <v>99000</v>
      </c>
      <c r="O68" s="89">
        <f>N68*10/100+N68</f>
        <v>108900</v>
      </c>
      <c r="P68" s="89"/>
      <c r="Q68" s="91"/>
      <c r="R68" s="91"/>
      <c r="S68" s="91"/>
      <c r="T68" s="91"/>
      <c r="U68" s="91"/>
      <c r="V68" s="91"/>
      <c r="W68" s="91"/>
      <c r="X68" s="91"/>
      <c r="Y68" s="92"/>
      <c r="Z68" s="91"/>
      <c r="AA68" s="91"/>
      <c r="AB68" s="91">
        <f>P68*8/100+P68</f>
        <v>0</v>
      </c>
      <c r="AC68" s="88">
        <f>C68+F68+H68+J68+L68+N68+P68</f>
        <v>482005.27999999997</v>
      </c>
      <c r="AD68" s="88">
        <f aca="true" t="shared" si="27" ref="AD68:AD74">E68+G68+I68+K68+M68+O68+X68+Y68+Z68+AA68+AB68</f>
        <v>531558.0409333333</v>
      </c>
    </row>
    <row r="69" spans="1:30" ht="27">
      <c r="A69" s="88">
        <v>420</v>
      </c>
      <c r="B69" s="88" t="s">
        <v>333</v>
      </c>
      <c r="C69" s="88">
        <v>74501</v>
      </c>
      <c r="D69" s="115">
        <v>0.085</v>
      </c>
      <c r="E69" s="89">
        <f aca="true" t="shared" si="28" ref="E69:E74">C69*8/100+C69</f>
        <v>80461.08</v>
      </c>
      <c r="F69" s="89">
        <v>6208</v>
      </c>
      <c r="G69" s="89">
        <f aca="true" t="shared" si="29" ref="G69:G74">E69/12</f>
        <v>6705.09</v>
      </c>
      <c r="H69" s="89">
        <v>16390</v>
      </c>
      <c r="I69" s="89">
        <f t="shared" si="26"/>
        <v>17701.4376</v>
      </c>
      <c r="J69" s="89">
        <v>10857.6</v>
      </c>
      <c r="K69" s="89">
        <f>J69*9/100+J69</f>
        <v>11834.784</v>
      </c>
      <c r="L69" s="89">
        <v>745</v>
      </c>
      <c r="M69" s="89">
        <f aca="true" t="shared" si="30" ref="M69:M74">E69*1/100</f>
        <v>804.6108</v>
      </c>
      <c r="N69" s="89"/>
      <c r="O69" s="89">
        <f>N69*9/100+N69</f>
        <v>0</v>
      </c>
      <c r="P69" s="89">
        <v>38.4</v>
      </c>
      <c r="Q69" s="91"/>
      <c r="R69" s="91"/>
      <c r="S69" s="91"/>
      <c r="T69" s="91"/>
      <c r="U69" s="91"/>
      <c r="V69" s="91"/>
      <c r="W69" s="91"/>
      <c r="X69" s="91"/>
      <c r="Y69" s="92"/>
      <c r="Z69" s="91"/>
      <c r="AA69" s="91"/>
      <c r="AB69" s="91">
        <f aca="true" t="shared" si="31" ref="AB69:AB74">P69*9/100+P69</f>
        <v>41.855999999999995</v>
      </c>
      <c r="AC69" s="88">
        <f>C69+F69+H69+J69+L69+N69+P69</f>
        <v>108740</v>
      </c>
      <c r="AD69" s="88">
        <f t="shared" si="27"/>
        <v>117548.8584</v>
      </c>
    </row>
    <row r="70" spans="1:30" ht="27">
      <c r="A70" s="88">
        <v>420</v>
      </c>
      <c r="B70" s="88" t="s">
        <v>362</v>
      </c>
      <c r="C70" s="89">
        <v>197601.9</v>
      </c>
      <c r="D70" s="115">
        <v>0.085</v>
      </c>
      <c r="E70" s="89">
        <f t="shared" si="28"/>
        <v>213410.052</v>
      </c>
      <c r="F70" s="89">
        <v>16466.9</v>
      </c>
      <c r="G70" s="89">
        <f t="shared" si="29"/>
        <v>17784.171</v>
      </c>
      <c r="H70" s="89">
        <v>43472.4</v>
      </c>
      <c r="I70" s="89">
        <f t="shared" si="26"/>
        <v>46950.21144000001</v>
      </c>
      <c r="J70" s="89">
        <v>0</v>
      </c>
      <c r="K70" s="89">
        <f>J70*9/100+J70</f>
        <v>0</v>
      </c>
      <c r="L70" s="89">
        <v>1976</v>
      </c>
      <c r="M70" s="89">
        <f t="shared" si="30"/>
        <v>2134.10052</v>
      </c>
      <c r="N70" s="89">
        <v>42930</v>
      </c>
      <c r="O70" s="89">
        <f>N70*9/100+N70</f>
        <v>46793.7</v>
      </c>
      <c r="P70" s="89">
        <v>38.4</v>
      </c>
      <c r="Q70" s="91"/>
      <c r="R70" s="91"/>
      <c r="S70" s="91"/>
      <c r="T70" s="91"/>
      <c r="U70" s="91"/>
      <c r="V70" s="91"/>
      <c r="W70" s="91"/>
      <c r="X70" s="91"/>
      <c r="Y70" s="92"/>
      <c r="Z70" s="91"/>
      <c r="AA70" s="91"/>
      <c r="AB70" s="91">
        <f t="shared" si="31"/>
        <v>41.855999999999995</v>
      </c>
      <c r="AC70" s="88">
        <f>C70+F70+H70+J70+L70+N70+P70</f>
        <v>302485.6</v>
      </c>
      <c r="AD70" s="88">
        <f t="shared" si="27"/>
        <v>327114.09096</v>
      </c>
    </row>
    <row r="71" spans="1:30" ht="27">
      <c r="A71" s="88">
        <v>420</v>
      </c>
      <c r="B71" s="88" t="s">
        <v>363</v>
      </c>
      <c r="C71" s="89">
        <v>171000</v>
      </c>
      <c r="D71" s="115">
        <v>0.085</v>
      </c>
      <c r="E71" s="89">
        <f t="shared" si="28"/>
        <v>184680</v>
      </c>
      <c r="F71" s="89">
        <v>14250</v>
      </c>
      <c r="G71" s="89">
        <f t="shared" si="29"/>
        <v>15390</v>
      </c>
      <c r="H71" s="89">
        <v>37620</v>
      </c>
      <c r="I71" s="89">
        <f t="shared" si="26"/>
        <v>40629.6</v>
      </c>
      <c r="J71" s="89">
        <v>14436</v>
      </c>
      <c r="K71" s="89">
        <v>15591</v>
      </c>
      <c r="L71" s="89">
        <v>1710</v>
      </c>
      <c r="M71" s="89">
        <f t="shared" si="30"/>
        <v>1846.8</v>
      </c>
      <c r="N71" s="89">
        <v>42750</v>
      </c>
      <c r="O71" s="89">
        <f>E71*25/100</f>
        <v>46170</v>
      </c>
      <c r="P71" s="89">
        <v>38.4</v>
      </c>
      <c r="Q71" s="91"/>
      <c r="R71" s="91"/>
      <c r="S71" s="91"/>
      <c r="T71" s="91"/>
      <c r="U71" s="91"/>
      <c r="V71" s="91"/>
      <c r="W71" s="91"/>
      <c r="X71" s="91"/>
      <c r="Y71" s="92"/>
      <c r="Z71" s="91"/>
      <c r="AA71" s="91"/>
      <c r="AB71" s="91">
        <f t="shared" si="31"/>
        <v>41.855999999999995</v>
      </c>
      <c r="AC71" s="88">
        <f>C71+F71+H71+J71+L71+N71+P71</f>
        <v>281804.4</v>
      </c>
      <c r="AD71" s="88">
        <f t="shared" si="27"/>
        <v>304349.25600000005</v>
      </c>
    </row>
    <row r="72" spans="1:30" ht="27">
      <c r="A72" s="88">
        <v>420</v>
      </c>
      <c r="B72" s="88" t="s">
        <v>364</v>
      </c>
      <c r="C72" s="89">
        <v>171000</v>
      </c>
      <c r="D72" s="115">
        <v>0.085</v>
      </c>
      <c r="E72" s="89">
        <f t="shared" si="28"/>
        <v>184680</v>
      </c>
      <c r="F72" s="89">
        <v>14250</v>
      </c>
      <c r="G72" s="89">
        <f t="shared" si="29"/>
        <v>15390</v>
      </c>
      <c r="H72" s="89">
        <v>37620</v>
      </c>
      <c r="I72" s="89">
        <f t="shared" si="26"/>
        <v>40629.6</v>
      </c>
      <c r="J72" s="89">
        <v>14436</v>
      </c>
      <c r="K72" s="89">
        <v>15591</v>
      </c>
      <c r="L72" s="89">
        <v>1710</v>
      </c>
      <c r="M72" s="89">
        <f t="shared" si="30"/>
        <v>1846.8</v>
      </c>
      <c r="N72" s="89">
        <v>42750</v>
      </c>
      <c r="O72" s="89">
        <f>E72*25/100</f>
        <v>46170</v>
      </c>
      <c r="P72" s="89">
        <v>38.4</v>
      </c>
      <c r="Q72" s="91"/>
      <c r="R72" s="91"/>
      <c r="S72" s="91"/>
      <c r="T72" s="91"/>
      <c r="U72" s="91"/>
      <c r="V72" s="91"/>
      <c r="W72" s="91"/>
      <c r="X72" s="91"/>
      <c r="Y72" s="92"/>
      <c r="Z72" s="91"/>
      <c r="AA72" s="91"/>
      <c r="AB72" s="91">
        <f t="shared" si="31"/>
        <v>41.855999999999995</v>
      </c>
      <c r="AC72" s="88">
        <f aca="true" t="shared" si="32" ref="AC72:AC111">C72+F72+H72+J72+L72+N72+P72</f>
        <v>281804.4</v>
      </c>
      <c r="AD72" s="88">
        <f t="shared" si="27"/>
        <v>304349.25600000005</v>
      </c>
    </row>
    <row r="73" spans="1:30" ht="27">
      <c r="A73" s="88">
        <v>420</v>
      </c>
      <c r="B73" s="88" t="s">
        <v>365</v>
      </c>
      <c r="C73" s="89">
        <v>100682.8</v>
      </c>
      <c r="D73" s="115">
        <v>0.085</v>
      </c>
      <c r="E73" s="89">
        <f t="shared" si="28"/>
        <v>108737.424</v>
      </c>
      <c r="F73" s="89">
        <v>8390</v>
      </c>
      <c r="G73" s="89">
        <f t="shared" si="29"/>
        <v>9061.452</v>
      </c>
      <c r="H73" s="89">
        <v>22150</v>
      </c>
      <c r="I73" s="89">
        <f t="shared" si="26"/>
        <v>23922.233279999997</v>
      </c>
      <c r="J73" s="89"/>
      <c r="K73" s="89">
        <f>J73*9/100+J73</f>
        <v>0</v>
      </c>
      <c r="L73" s="89">
        <v>1007</v>
      </c>
      <c r="M73" s="89">
        <f t="shared" si="30"/>
        <v>1087.37424</v>
      </c>
      <c r="N73" s="89">
        <v>25170</v>
      </c>
      <c r="O73" s="89"/>
      <c r="P73" s="89">
        <v>38.4</v>
      </c>
      <c r="Q73" s="91"/>
      <c r="R73" s="91"/>
      <c r="S73" s="91"/>
      <c r="T73" s="91"/>
      <c r="U73" s="91"/>
      <c r="V73" s="91"/>
      <c r="W73" s="91"/>
      <c r="X73" s="91"/>
      <c r="Y73" s="92"/>
      <c r="Z73" s="91"/>
      <c r="AA73" s="91"/>
      <c r="AB73" s="91">
        <f t="shared" si="31"/>
        <v>41.855999999999995</v>
      </c>
      <c r="AC73" s="88">
        <f t="shared" si="32"/>
        <v>157438.19999999998</v>
      </c>
      <c r="AD73" s="88">
        <f t="shared" si="27"/>
        <v>142850.33952</v>
      </c>
    </row>
    <row r="74" spans="1:30" ht="27">
      <c r="A74" s="88">
        <v>420</v>
      </c>
      <c r="B74" s="88" t="s">
        <v>366</v>
      </c>
      <c r="C74" s="89">
        <v>100682.8</v>
      </c>
      <c r="D74" s="115">
        <v>0.085</v>
      </c>
      <c r="E74" s="89">
        <f t="shared" si="28"/>
        <v>108737.424</v>
      </c>
      <c r="F74" s="89">
        <v>8390.25</v>
      </c>
      <c r="G74" s="89">
        <f t="shared" si="29"/>
        <v>9061.452</v>
      </c>
      <c r="H74" s="89">
        <v>22150</v>
      </c>
      <c r="I74" s="89">
        <f t="shared" si="26"/>
        <v>23922.233279999997</v>
      </c>
      <c r="J74" s="89"/>
      <c r="K74" s="89">
        <f>J74*9/100+J74</f>
        <v>0</v>
      </c>
      <c r="L74" s="89">
        <v>1129</v>
      </c>
      <c r="M74" s="89">
        <f t="shared" si="30"/>
        <v>1087.37424</v>
      </c>
      <c r="N74" s="89">
        <v>25170</v>
      </c>
      <c r="O74" s="89">
        <f>E74*25/100</f>
        <v>27184.356</v>
      </c>
      <c r="P74" s="89">
        <v>38.4</v>
      </c>
      <c r="Q74" s="91"/>
      <c r="R74" s="91"/>
      <c r="S74" s="91"/>
      <c r="T74" s="91"/>
      <c r="U74" s="91"/>
      <c r="V74" s="91"/>
      <c r="W74" s="91"/>
      <c r="X74" s="91"/>
      <c r="Y74" s="92"/>
      <c r="Z74" s="91"/>
      <c r="AA74" s="91"/>
      <c r="AB74" s="91">
        <f t="shared" si="31"/>
        <v>41.855999999999995</v>
      </c>
      <c r="AC74" s="88">
        <f t="shared" si="32"/>
        <v>157560.44999999998</v>
      </c>
      <c r="AD74" s="88">
        <f t="shared" si="27"/>
        <v>170034.69552</v>
      </c>
    </row>
    <row r="75" spans="1:30" ht="27.75">
      <c r="A75" s="88"/>
      <c r="B75" s="98" t="s">
        <v>328</v>
      </c>
      <c r="C75" s="98">
        <f>SUM(C68:C74)</f>
        <v>1088192.7</v>
      </c>
      <c r="D75" s="98"/>
      <c r="E75" s="98">
        <f aca="true" t="shared" si="33" ref="E75:P75">SUM(E68:E74)</f>
        <v>1180702.6</v>
      </c>
      <c r="F75" s="98">
        <f t="shared" si="33"/>
        <v>90682.15</v>
      </c>
      <c r="G75" s="98">
        <f t="shared" si="33"/>
        <v>98391.88333333335</v>
      </c>
      <c r="H75" s="98">
        <f t="shared" si="33"/>
        <v>239401.68</v>
      </c>
      <c r="I75" s="98">
        <f t="shared" si="33"/>
        <v>259754.572</v>
      </c>
      <c r="J75" s="98">
        <f t="shared" si="33"/>
        <v>65786.4</v>
      </c>
      <c r="K75" s="98">
        <f t="shared" si="33"/>
        <v>71679.264</v>
      </c>
      <c r="L75" s="98">
        <f t="shared" si="33"/>
        <v>9775</v>
      </c>
      <c r="M75" s="98">
        <f t="shared" si="33"/>
        <v>11807.026000000002</v>
      </c>
      <c r="N75" s="98">
        <f t="shared" si="33"/>
        <v>277770</v>
      </c>
      <c r="O75" s="98">
        <f t="shared" si="33"/>
        <v>275218.056</v>
      </c>
      <c r="P75" s="98">
        <f t="shared" si="33"/>
        <v>230.4</v>
      </c>
      <c r="Q75" s="100"/>
      <c r="R75" s="100"/>
      <c r="S75" s="100"/>
      <c r="T75" s="100"/>
      <c r="U75" s="100"/>
      <c r="V75" s="100"/>
      <c r="W75" s="100"/>
      <c r="X75" s="100"/>
      <c r="Y75" s="101"/>
      <c r="Z75" s="100"/>
      <c r="AA75" s="100"/>
      <c r="AB75" s="100">
        <f>SUM(AB68:AB74)</f>
        <v>251.13599999999997</v>
      </c>
      <c r="AC75" s="98">
        <f t="shared" si="32"/>
        <v>1771838.3299999996</v>
      </c>
      <c r="AD75" s="98">
        <f>E75+G75+I75+K75+M75+O75+AB75</f>
        <v>1897804.5373333334</v>
      </c>
    </row>
    <row r="76" spans="1:30" ht="27.75">
      <c r="A76" s="8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100"/>
      <c r="R76" s="100"/>
      <c r="S76" s="100"/>
      <c r="T76" s="100"/>
      <c r="U76" s="100"/>
      <c r="V76" s="100"/>
      <c r="W76" s="100"/>
      <c r="X76" s="100"/>
      <c r="Y76" s="101"/>
      <c r="Z76" s="100"/>
      <c r="AA76" s="100"/>
      <c r="AB76" s="100"/>
      <c r="AC76" s="88"/>
      <c r="AD76" s="88"/>
    </row>
    <row r="77" spans="1:30" ht="27.75">
      <c r="A77" s="88"/>
      <c r="B77" s="98" t="s">
        <v>194</v>
      </c>
      <c r="C77" s="88"/>
      <c r="D77" s="88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91"/>
      <c r="R77" s="91"/>
      <c r="S77" s="91"/>
      <c r="T77" s="91"/>
      <c r="U77" s="91"/>
      <c r="V77" s="91"/>
      <c r="W77" s="91"/>
      <c r="X77" s="91"/>
      <c r="Y77" s="92"/>
      <c r="Z77" s="91"/>
      <c r="AA77" s="91"/>
      <c r="AB77" s="91"/>
      <c r="AC77" s="88"/>
      <c r="AD77" s="88"/>
    </row>
    <row r="78" spans="1:30" ht="27">
      <c r="A78" s="88">
        <v>510</v>
      </c>
      <c r="B78" s="88" t="s">
        <v>347</v>
      </c>
      <c r="C78" s="88">
        <v>272724.18</v>
      </c>
      <c r="D78" s="99">
        <v>0.1</v>
      </c>
      <c r="E78" s="89">
        <f>C78*10/100+C78</f>
        <v>299996.598</v>
      </c>
      <c r="F78" s="89">
        <v>22727.01</v>
      </c>
      <c r="G78" s="89">
        <f>F78*10/100+F78</f>
        <v>24999.711</v>
      </c>
      <c r="H78" s="89">
        <v>59999.28</v>
      </c>
      <c r="I78" s="89">
        <f>H78*10/100+H78</f>
        <v>65999.208</v>
      </c>
      <c r="J78" s="89">
        <v>27706</v>
      </c>
      <c r="K78" s="89">
        <f>J78*10/100+J78</f>
        <v>30476.6</v>
      </c>
      <c r="L78" s="89">
        <v>1497.36</v>
      </c>
      <c r="M78" s="89">
        <f>L78*10/100+L78</f>
        <v>1647.096</v>
      </c>
      <c r="N78" s="89">
        <v>99000</v>
      </c>
      <c r="O78" s="89">
        <f>N78*10/100+N78</f>
        <v>108900</v>
      </c>
      <c r="P78" s="89"/>
      <c r="Q78" s="91"/>
      <c r="R78" s="91"/>
      <c r="S78" s="91"/>
      <c r="T78" s="91"/>
      <c r="U78" s="91"/>
      <c r="V78" s="91"/>
      <c r="W78" s="91"/>
      <c r="X78" s="91"/>
      <c r="Y78" s="92"/>
      <c r="Z78" s="91"/>
      <c r="AA78" s="91"/>
      <c r="AB78" s="91">
        <f aca="true" t="shared" si="34" ref="AB78:AB91">P78*9/100+P78</f>
        <v>0</v>
      </c>
      <c r="AC78" s="88">
        <f t="shared" si="32"/>
        <v>483653.82999999996</v>
      </c>
      <c r="AD78" s="88">
        <f aca="true" t="shared" si="35" ref="AD78:AD96">E78+G78+I78+K78+M78+O78+X78+Y78+Z78+AA78+AB78</f>
        <v>532019.213</v>
      </c>
    </row>
    <row r="79" spans="1:30" ht="27">
      <c r="A79" s="88">
        <v>510</v>
      </c>
      <c r="B79" s="88" t="s">
        <v>333</v>
      </c>
      <c r="C79" s="88">
        <v>73000</v>
      </c>
      <c r="D79" s="115">
        <v>0.085</v>
      </c>
      <c r="E79" s="89">
        <f>C79*8.5/100+C79</f>
        <v>79205</v>
      </c>
      <c r="F79" s="89">
        <v>6084</v>
      </c>
      <c r="G79" s="89">
        <f>E79/12</f>
        <v>6600.416666666667</v>
      </c>
      <c r="H79" s="89">
        <v>16060</v>
      </c>
      <c r="I79" s="89">
        <f>E79*22/100</f>
        <v>17425.1</v>
      </c>
      <c r="J79" s="89">
        <v>13025</v>
      </c>
      <c r="K79" s="89">
        <f aca="true" t="shared" si="36" ref="K79:K95">J79*8/100+J79</f>
        <v>14067</v>
      </c>
      <c r="L79" s="89"/>
      <c r="M79" s="89">
        <f>E79*1/100</f>
        <v>792.05</v>
      </c>
      <c r="N79" s="89"/>
      <c r="O79" s="89">
        <f aca="true" t="shared" si="37" ref="O79:O95">N79*8/100+N79</f>
        <v>0</v>
      </c>
      <c r="P79" s="89">
        <v>38.4</v>
      </c>
      <c r="Q79" s="91"/>
      <c r="R79" s="91"/>
      <c r="S79" s="91"/>
      <c r="T79" s="91"/>
      <c r="U79" s="91"/>
      <c r="V79" s="91"/>
      <c r="W79" s="91"/>
      <c r="X79" s="91"/>
      <c r="Y79" s="92"/>
      <c r="Z79" s="91"/>
      <c r="AA79" s="91"/>
      <c r="AB79" s="91">
        <f t="shared" si="34"/>
        <v>41.855999999999995</v>
      </c>
      <c r="AC79" s="88">
        <f t="shared" si="32"/>
        <v>108207.4</v>
      </c>
      <c r="AD79" s="88">
        <f t="shared" si="35"/>
        <v>118131.42266666667</v>
      </c>
    </row>
    <row r="80" spans="1:30" ht="27">
      <c r="A80" s="88">
        <v>510</v>
      </c>
      <c r="B80" s="88" t="s">
        <v>367</v>
      </c>
      <c r="C80" s="89">
        <v>171000</v>
      </c>
      <c r="D80" s="115">
        <v>0.085</v>
      </c>
      <c r="E80" s="89">
        <f aca="true" t="shared" si="38" ref="E80:E96">C80*8.5/100+C80</f>
        <v>185535</v>
      </c>
      <c r="F80" s="89">
        <v>14250</v>
      </c>
      <c r="G80" s="89">
        <f aca="true" t="shared" si="39" ref="G80:G96">E80/12</f>
        <v>15461.25</v>
      </c>
      <c r="H80" s="89">
        <v>37620</v>
      </c>
      <c r="I80" s="89">
        <f aca="true" t="shared" si="40" ref="I80:I96">E80*22/100</f>
        <v>40817.7</v>
      </c>
      <c r="J80" s="89">
        <v>14436</v>
      </c>
      <c r="K80" s="89">
        <v>15591</v>
      </c>
      <c r="L80" s="89">
        <v>1710</v>
      </c>
      <c r="M80" s="89">
        <f aca="true" t="shared" si="41" ref="M80:M96">E80*1/100</f>
        <v>1855.35</v>
      </c>
      <c r="N80" s="89">
        <v>42720</v>
      </c>
      <c r="O80" s="89">
        <f>E80*25/100</f>
        <v>46383.75</v>
      </c>
      <c r="P80" s="89">
        <v>38.4</v>
      </c>
      <c r="Q80" s="91"/>
      <c r="R80" s="91"/>
      <c r="S80" s="91"/>
      <c r="T80" s="91"/>
      <c r="U80" s="91"/>
      <c r="V80" s="91"/>
      <c r="W80" s="91"/>
      <c r="X80" s="91"/>
      <c r="Y80" s="92"/>
      <c r="Z80" s="91"/>
      <c r="AA80" s="91"/>
      <c r="AB80" s="91">
        <f t="shared" si="34"/>
        <v>41.855999999999995</v>
      </c>
      <c r="AC80" s="88">
        <f t="shared" si="32"/>
        <v>281774.4</v>
      </c>
      <c r="AD80" s="88">
        <f t="shared" si="35"/>
        <v>305685.9060000001</v>
      </c>
    </row>
    <row r="81" spans="1:30" ht="27">
      <c r="A81" s="88">
        <v>510</v>
      </c>
      <c r="B81" s="88" t="s">
        <v>368</v>
      </c>
      <c r="C81" s="89">
        <v>171000</v>
      </c>
      <c r="D81" s="115">
        <v>0.085</v>
      </c>
      <c r="E81" s="89">
        <f t="shared" si="38"/>
        <v>185535</v>
      </c>
      <c r="F81" s="89">
        <v>14250</v>
      </c>
      <c r="G81" s="89">
        <f t="shared" si="39"/>
        <v>15461.25</v>
      </c>
      <c r="H81" s="89">
        <v>37620</v>
      </c>
      <c r="I81" s="89">
        <f t="shared" si="40"/>
        <v>40817.7</v>
      </c>
      <c r="J81" s="89">
        <v>14436</v>
      </c>
      <c r="K81" s="89">
        <v>15591</v>
      </c>
      <c r="L81" s="89"/>
      <c r="M81" s="89">
        <f t="shared" si="41"/>
        <v>1855.35</v>
      </c>
      <c r="N81" s="89"/>
      <c r="O81" s="89">
        <f>E81*25/100</f>
        <v>46383.75</v>
      </c>
      <c r="P81" s="89">
        <v>38.4</v>
      </c>
      <c r="Q81" s="91"/>
      <c r="R81" s="91"/>
      <c r="S81" s="91"/>
      <c r="T81" s="91"/>
      <c r="U81" s="91"/>
      <c r="V81" s="91"/>
      <c r="W81" s="91"/>
      <c r="X81" s="91"/>
      <c r="Y81" s="92"/>
      <c r="Z81" s="91"/>
      <c r="AA81" s="91"/>
      <c r="AB81" s="91">
        <f t="shared" si="34"/>
        <v>41.855999999999995</v>
      </c>
      <c r="AC81" s="88">
        <f t="shared" si="32"/>
        <v>237344.4</v>
      </c>
      <c r="AD81" s="88">
        <f t="shared" si="35"/>
        <v>305685.9060000001</v>
      </c>
    </row>
    <row r="82" spans="1:30" ht="27">
      <c r="A82" s="88">
        <v>510</v>
      </c>
      <c r="B82" s="88" t="s">
        <v>369</v>
      </c>
      <c r="C82" s="88">
        <v>137838</v>
      </c>
      <c r="D82" s="115">
        <v>0.085</v>
      </c>
      <c r="E82" s="89">
        <f t="shared" si="38"/>
        <v>149554.23</v>
      </c>
      <c r="F82" s="89">
        <v>11486.5</v>
      </c>
      <c r="G82" s="89">
        <f t="shared" si="39"/>
        <v>12462.8525</v>
      </c>
      <c r="H82" s="89">
        <v>30324.36</v>
      </c>
      <c r="I82" s="89">
        <f t="shared" si="40"/>
        <v>32901.9306</v>
      </c>
      <c r="J82" s="89"/>
      <c r="K82" s="89">
        <f t="shared" si="36"/>
        <v>0</v>
      </c>
      <c r="L82" s="89">
        <v>1378.38</v>
      </c>
      <c r="M82" s="89">
        <f t="shared" si="41"/>
        <v>1495.5423</v>
      </c>
      <c r="N82" s="89">
        <v>34459.5</v>
      </c>
      <c r="O82" s="89"/>
      <c r="P82" s="89">
        <v>38.4</v>
      </c>
      <c r="Q82" s="91"/>
      <c r="R82" s="91"/>
      <c r="S82" s="91"/>
      <c r="T82" s="91"/>
      <c r="U82" s="91"/>
      <c r="V82" s="91"/>
      <c r="W82" s="91"/>
      <c r="X82" s="91"/>
      <c r="Y82" s="92"/>
      <c r="Z82" s="91"/>
      <c r="AA82" s="91"/>
      <c r="AB82" s="91">
        <f t="shared" si="34"/>
        <v>41.855999999999995</v>
      </c>
      <c r="AC82" s="88">
        <f t="shared" si="32"/>
        <v>215525.13999999998</v>
      </c>
      <c r="AD82" s="88">
        <f t="shared" si="35"/>
        <v>196456.4114</v>
      </c>
    </row>
    <row r="83" spans="1:30" ht="27">
      <c r="A83" s="88">
        <v>510</v>
      </c>
      <c r="B83" s="88" t="s">
        <v>370</v>
      </c>
      <c r="C83" s="88">
        <v>137838</v>
      </c>
      <c r="D83" s="115">
        <v>0.085</v>
      </c>
      <c r="E83" s="89">
        <f t="shared" si="38"/>
        <v>149554.23</v>
      </c>
      <c r="F83" s="89">
        <v>11486.5</v>
      </c>
      <c r="G83" s="89">
        <f t="shared" si="39"/>
        <v>12462.8525</v>
      </c>
      <c r="H83" s="89">
        <v>30324.36</v>
      </c>
      <c r="I83" s="89">
        <f t="shared" si="40"/>
        <v>32901.9306</v>
      </c>
      <c r="J83" s="89"/>
      <c r="K83" s="89">
        <f t="shared" si="36"/>
        <v>0</v>
      </c>
      <c r="L83" s="89">
        <v>1378.38</v>
      </c>
      <c r="M83" s="89">
        <f t="shared" si="41"/>
        <v>1495.5423</v>
      </c>
      <c r="N83" s="89">
        <v>34459.5</v>
      </c>
      <c r="O83" s="89"/>
      <c r="P83" s="89">
        <v>38.4</v>
      </c>
      <c r="Q83" s="91"/>
      <c r="R83" s="91"/>
      <c r="S83" s="91"/>
      <c r="T83" s="91"/>
      <c r="U83" s="91"/>
      <c r="V83" s="91"/>
      <c r="W83" s="91"/>
      <c r="X83" s="91"/>
      <c r="Y83" s="92"/>
      <c r="Z83" s="91"/>
      <c r="AA83" s="91"/>
      <c r="AB83" s="91">
        <f t="shared" si="34"/>
        <v>41.855999999999995</v>
      </c>
      <c r="AC83" s="88">
        <f t="shared" si="32"/>
        <v>215525.13999999998</v>
      </c>
      <c r="AD83" s="88">
        <f t="shared" si="35"/>
        <v>196456.4114</v>
      </c>
    </row>
    <row r="84" spans="1:30" ht="27">
      <c r="A84" s="88">
        <v>510</v>
      </c>
      <c r="B84" s="88" t="s">
        <v>371</v>
      </c>
      <c r="C84" s="88">
        <v>140170</v>
      </c>
      <c r="D84" s="115">
        <v>0.085</v>
      </c>
      <c r="E84" s="89">
        <f t="shared" si="38"/>
        <v>152084.45</v>
      </c>
      <c r="F84" s="88">
        <v>11680.84</v>
      </c>
      <c r="G84" s="89">
        <f t="shared" si="39"/>
        <v>12673.704166666668</v>
      </c>
      <c r="H84" s="88">
        <v>30837.4</v>
      </c>
      <c r="I84" s="89">
        <f t="shared" si="40"/>
        <v>33458.579000000005</v>
      </c>
      <c r="J84" s="88"/>
      <c r="K84" s="89">
        <f t="shared" si="36"/>
        <v>0</v>
      </c>
      <c r="L84" s="88">
        <v>1401.7</v>
      </c>
      <c r="M84" s="89">
        <f t="shared" si="41"/>
        <v>1520.8445000000002</v>
      </c>
      <c r="N84" s="88">
        <v>0</v>
      </c>
      <c r="O84" s="89">
        <f t="shared" si="37"/>
        <v>0</v>
      </c>
      <c r="P84" s="88">
        <f>SUM(P78:P83)</f>
        <v>192</v>
      </c>
      <c r="Q84" s="102"/>
      <c r="R84" s="102"/>
      <c r="S84" s="102"/>
      <c r="T84" s="102"/>
      <c r="U84" s="102"/>
      <c r="V84" s="102"/>
      <c r="W84" s="102"/>
      <c r="X84" s="102"/>
      <c r="Y84" s="103"/>
      <c r="Z84" s="102"/>
      <c r="AA84" s="102"/>
      <c r="AB84" s="91">
        <f t="shared" si="34"/>
        <v>209.28</v>
      </c>
      <c r="AC84" s="88">
        <f t="shared" si="32"/>
        <v>184281.94</v>
      </c>
      <c r="AD84" s="88">
        <f t="shared" si="35"/>
        <v>199946.85766666668</v>
      </c>
    </row>
    <row r="85" spans="1:30" ht="27">
      <c r="A85" s="88">
        <v>510</v>
      </c>
      <c r="B85" s="88" t="s">
        <v>372</v>
      </c>
      <c r="C85" s="88">
        <v>100683</v>
      </c>
      <c r="D85" s="115">
        <v>0.085</v>
      </c>
      <c r="E85" s="89">
        <f t="shared" si="38"/>
        <v>109241.055</v>
      </c>
      <c r="F85" s="88">
        <v>8390</v>
      </c>
      <c r="G85" s="89">
        <f t="shared" si="39"/>
        <v>9103.42125</v>
      </c>
      <c r="H85" s="88">
        <v>22150</v>
      </c>
      <c r="I85" s="89">
        <f t="shared" si="40"/>
        <v>24033.0321</v>
      </c>
      <c r="J85" s="88"/>
      <c r="K85" s="89">
        <f t="shared" si="36"/>
        <v>0</v>
      </c>
      <c r="L85" s="88"/>
      <c r="M85" s="89">
        <f t="shared" si="41"/>
        <v>1092.4105499999998</v>
      </c>
      <c r="N85" s="88"/>
      <c r="O85" s="89">
        <f t="shared" si="37"/>
        <v>0</v>
      </c>
      <c r="P85" s="88"/>
      <c r="Q85" s="102"/>
      <c r="R85" s="102"/>
      <c r="S85" s="102"/>
      <c r="T85" s="102"/>
      <c r="U85" s="102"/>
      <c r="V85" s="102"/>
      <c r="W85" s="102"/>
      <c r="X85" s="102"/>
      <c r="Y85" s="103"/>
      <c r="Z85" s="102"/>
      <c r="AA85" s="102"/>
      <c r="AB85" s="91">
        <f t="shared" si="34"/>
        <v>0</v>
      </c>
      <c r="AC85" s="88"/>
      <c r="AD85" s="88">
        <f t="shared" si="35"/>
        <v>143469.9189</v>
      </c>
    </row>
    <row r="86" spans="1:30" ht="27">
      <c r="A86" s="88">
        <v>510</v>
      </c>
      <c r="B86" s="88" t="s">
        <v>373</v>
      </c>
      <c r="C86" s="89">
        <v>97798</v>
      </c>
      <c r="D86" s="115">
        <v>0.085</v>
      </c>
      <c r="E86" s="89">
        <f t="shared" si="38"/>
        <v>106110.83</v>
      </c>
      <c r="F86" s="89">
        <v>14250</v>
      </c>
      <c r="G86" s="89">
        <f t="shared" si="39"/>
        <v>8842.569166666666</v>
      </c>
      <c r="H86" s="89">
        <v>37620</v>
      </c>
      <c r="I86" s="89">
        <f t="shared" si="40"/>
        <v>23344.3826</v>
      </c>
      <c r="J86" s="89"/>
      <c r="K86" s="89">
        <f t="shared" si="36"/>
        <v>0</v>
      </c>
      <c r="L86" s="89">
        <v>1710</v>
      </c>
      <c r="M86" s="89">
        <f t="shared" si="41"/>
        <v>1061.1083</v>
      </c>
      <c r="N86" s="89">
        <v>42720</v>
      </c>
      <c r="O86" s="89"/>
      <c r="P86" s="89">
        <v>38.4</v>
      </c>
      <c r="Q86" s="91"/>
      <c r="R86" s="91"/>
      <c r="S86" s="91"/>
      <c r="T86" s="91"/>
      <c r="U86" s="91"/>
      <c r="V86" s="91"/>
      <c r="W86" s="91"/>
      <c r="X86" s="91"/>
      <c r="Y86" s="92"/>
      <c r="Z86" s="91"/>
      <c r="AA86" s="91"/>
      <c r="AB86" s="91">
        <f t="shared" si="34"/>
        <v>41.855999999999995</v>
      </c>
      <c r="AC86" s="88">
        <f t="shared" si="32"/>
        <v>194136.4</v>
      </c>
      <c r="AD86" s="88">
        <f t="shared" si="35"/>
        <v>139400.74606666667</v>
      </c>
    </row>
    <row r="87" spans="1:30" ht="27">
      <c r="A87" s="88">
        <v>510</v>
      </c>
      <c r="B87" s="88" t="s">
        <v>374</v>
      </c>
      <c r="C87" s="88">
        <v>262272</v>
      </c>
      <c r="D87" s="115">
        <v>0.085</v>
      </c>
      <c r="E87" s="89">
        <f t="shared" si="38"/>
        <v>284565.12</v>
      </c>
      <c r="F87" s="89">
        <v>21856</v>
      </c>
      <c r="G87" s="89">
        <f t="shared" si="39"/>
        <v>23713.76</v>
      </c>
      <c r="H87" s="89">
        <v>57699.84</v>
      </c>
      <c r="I87" s="89">
        <f t="shared" si="40"/>
        <v>62604.3264</v>
      </c>
      <c r="J87" s="89"/>
      <c r="K87" s="89">
        <f t="shared" si="36"/>
        <v>0</v>
      </c>
      <c r="L87" s="89">
        <v>28000</v>
      </c>
      <c r="M87" s="89">
        <f t="shared" si="41"/>
        <v>2845.6512</v>
      </c>
      <c r="N87" s="89"/>
      <c r="O87" s="89">
        <f t="shared" si="37"/>
        <v>0</v>
      </c>
      <c r="P87" s="89">
        <v>76.9</v>
      </c>
      <c r="Q87" s="91"/>
      <c r="R87" s="91"/>
      <c r="S87" s="91"/>
      <c r="T87" s="91"/>
      <c r="U87" s="91"/>
      <c r="V87" s="91"/>
      <c r="W87" s="91"/>
      <c r="X87" s="91"/>
      <c r="Y87" s="92"/>
      <c r="Z87" s="91"/>
      <c r="AA87" s="91"/>
      <c r="AB87" s="91">
        <f t="shared" si="34"/>
        <v>83.82100000000001</v>
      </c>
      <c r="AC87" s="88">
        <f t="shared" si="32"/>
        <v>369904.74</v>
      </c>
      <c r="AD87" s="88">
        <f t="shared" si="35"/>
        <v>373812.67860000004</v>
      </c>
    </row>
    <row r="88" spans="1:30" ht="27">
      <c r="A88" s="88">
        <v>510</v>
      </c>
      <c r="B88" s="88" t="s">
        <v>375</v>
      </c>
      <c r="C88" s="89">
        <v>120000</v>
      </c>
      <c r="D88" s="115">
        <v>0.085</v>
      </c>
      <c r="E88" s="89">
        <f t="shared" si="38"/>
        <v>130200</v>
      </c>
      <c r="F88" s="89">
        <v>21973</v>
      </c>
      <c r="G88" s="89">
        <f t="shared" si="39"/>
        <v>10850</v>
      </c>
      <c r="H88" s="89">
        <v>58009</v>
      </c>
      <c r="I88" s="89">
        <f t="shared" si="40"/>
        <v>28644</v>
      </c>
      <c r="J88" s="89"/>
      <c r="K88" s="89">
        <f t="shared" si="36"/>
        <v>0</v>
      </c>
      <c r="L88" s="89">
        <v>2637</v>
      </c>
      <c r="M88" s="89">
        <f t="shared" si="41"/>
        <v>1302</v>
      </c>
      <c r="N88" s="89">
        <v>65919</v>
      </c>
      <c r="O88" s="89"/>
      <c r="P88" s="89">
        <v>38.4</v>
      </c>
      <c r="Q88" s="91"/>
      <c r="R88" s="91"/>
      <c r="S88" s="91"/>
      <c r="T88" s="91"/>
      <c r="U88" s="91"/>
      <c r="V88" s="91"/>
      <c r="W88" s="91"/>
      <c r="X88" s="91"/>
      <c r="Y88" s="92"/>
      <c r="Z88" s="91"/>
      <c r="AA88" s="91"/>
      <c r="AB88" s="91">
        <f t="shared" si="34"/>
        <v>41.855999999999995</v>
      </c>
      <c r="AC88" s="88">
        <f t="shared" si="32"/>
        <v>268576.4</v>
      </c>
      <c r="AD88" s="88">
        <f t="shared" si="35"/>
        <v>171037.856</v>
      </c>
    </row>
    <row r="89" spans="1:30" ht="27">
      <c r="A89" s="88">
        <v>510</v>
      </c>
      <c r="B89" s="88" t="s">
        <v>376</v>
      </c>
      <c r="C89" s="88">
        <v>48000</v>
      </c>
      <c r="D89" s="115">
        <v>0.085</v>
      </c>
      <c r="E89" s="89">
        <f t="shared" si="38"/>
        <v>52080</v>
      </c>
      <c r="F89" s="89">
        <v>4000</v>
      </c>
      <c r="G89" s="89">
        <f t="shared" si="39"/>
        <v>4340</v>
      </c>
      <c r="H89" s="89">
        <v>10560</v>
      </c>
      <c r="I89" s="89">
        <f t="shared" si="40"/>
        <v>11457.6</v>
      </c>
      <c r="J89" s="89"/>
      <c r="K89" s="89">
        <f t="shared" si="36"/>
        <v>0</v>
      </c>
      <c r="L89" s="89">
        <v>480</v>
      </c>
      <c r="M89" s="89">
        <f t="shared" si="41"/>
        <v>520.8</v>
      </c>
      <c r="N89" s="89"/>
      <c r="O89" s="89">
        <f t="shared" si="37"/>
        <v>0</v>
      </c>
      <c r="P89" s="89">
        <v>38.4</v>
      </c>
      <c r="Q89" s="91"/>
      <c r="R89" s="91"/>
      <c r="S89" s="91"/>
      <c r="T89" s="91"/>
      <c r="U89" s="91"/>
      <c r="V89" s="91"/>
      <c r="W89" s="91"/>
      <c r="X89" s="91"/>
      <c r="Y89" s="92"/>
      <c r="Z89" s="91"/>
      <c r="AA89" s="91"/>
      <c r="AB89" s="91">
        <f t="shared" si="34"/>
        <v>41.855999999999995</v>
      </c>
      <c r="AC89" s="88">
        <f t="shared" si="32"/>
        <v>63078.4</v>
      </c>
      <c r="AD89" s="88">
        <f t="shared" si="35"/>
        <v>68440.25600000001</v>
      </c>
    </row>
    <row r="90" spans="1:30" ht="27">
      <c r="A90" s="88">
        <v>510</v>
      </c>
      <c r="B90" s="88" t="s">
        <v>1251</v>
      </c>
      <c r="C90" s="89">
        <v>1025230</v>
      </c>
      <c r="D90" s="115">
        <v>0.085</v>
      </c>
      <c r="E90" s="89">
        <f t="shared" si="38"/>
        <v>1112374.55</v>
      </c>
      <c r="F90" s="89">
        <v>119610</v>
      </c>
      <c r="G90" s="89">
        <f t="shared" si="39"/>
        <v>92697.87916666667</v>
      </c>
      <c r="H90" s="89">
        <v>315771</v>
      </c>
      <c r="I90" s="89">
        <f t="shared" si="40"/>
        <v>244722.401</v>
      </c>
      <c r="J90" s="89"/>
      <c r="K90" s="89">
        <f t="shared" si="36"/>
        <v>0</v>
      </c>
      <c r="L90" s="89">
        <v>14353</v>
      </c>
      <c r="M90" s="89">
        <f t="shared" si="41"/>
        <v>11123.7455</v>
      </c>
      <c r="N90" s="89">
        <v>0</v>
      </c>
      <c r="O90" s="89">
        <f t="shared" si="37"/>
        <v>0</v>
      </c>
      <c r="P90" s="89">
        <v>537.6</v>
      </c>
      <c r="Q90" s="91"/>
      <c r="R90" s="91"/>
      <c r="S90" s="91"/>
      <c r="T90" s="91"/>
      <c r="U90" s="91"/>
      <c r="V90" s="91"/>
      <c r="W90" s="91"/>
      <c r="X90" s="91"/>
      <c r="Y90" s="92"/>
      <c r="Z90" s="91"/>
      <c r="AA90" s="91"/>
      <c r="AB90" s="91">
        <f t="shared" si="34"/>
        <v>585.984</v>
      </c>
      <c r="AC90" s="88">
        <f t="shared" si="32"/>
        <v>1475501.6</v>
      </c>
      <c r="AD90" s="88">
        <f t="shared" si="35"/>
        <v>1461504.5596666667</v>
      </c>
    </row>
    <row r="91" spans="1:30" ht="27">
      <c r="A91" s="88">
        <v>510</v>
      </c>
      <c r="B91" s="88" t="s">
        <v>377</v>
      </c>
      <c r="C91" s="88">
        <v>262272</v>
      </c>
      <c r="D91" s="115">
        <v>0.085</v>
      </c>
      <c r="E91" s="89">
        <f t="shared" si="38"/>
        <v>284565.12</v>
      </c>
      <c r="F91" s="89">
        <v>21856</v>
      </c>
      <c r="G91" s="89">
        <f t="shared" si="39"/>
        <v>23713.76</v>
      </c>
      <c r="H91" s="89">
        <v>57700</v>
      </c>
      <c r="I91" s="89">
        <f t="shared" si="40"/>
        <v>62604.3264</v>
      </c>
      <c r="J91" s="89"/>
      <c r="K91" s="89">
        <f t="shared" si="36"/>
        <v>0</v>
      </c>
      <c r="L91" s="89">
        <v>28000</v>
      </c>
      <c r="M91" s="89">
        <f t="shared" si="41"/>
        <v>2845.6512</v>
      </c>
      <c r="N91" s="89"/>
      <c r="O91" s="89">
        <f t="shared" si="37"/>
        <v>0</v>
      </c>
      <c r="P91" s="89">
        <v>77</v>
      </c>
      <c r="Q91" s="91"/>
      <c r="R91" s="91"/>
      <c r="S91" s="91"/>
      <c r="T91" s="91"/>
      <c r="U91" s="91"/>
      <c r="V91" s="91"/>
      <c r="W91" s="91"/>
      <c r="X91" s="91"/>
      <c r="Y91" s="92"/>
      <c r="Z91" s="91"/>
      <c r="AA91" s="91"/>
      <c r="AB91" s="91">
        <f t="shared" si="34"/>
        <v>83.93</v>
      </c>
      <c r="AC91" s="88">
        <f t="shared" si="32"/>
        <v>369905</v>
      </c>
      <c r="AD91" s="88">
        <f t="shared" si="35"/>
        <v>373812.78760000004</v>
      </c>
    </row>
    <row r="92" spans="1:30" s="106" customFormat="1" ht="27">
      <c r="A92" s="104">
        <v>510</v>
      </c>
      <c r="B92" s="104" t="s">
        <v>378</v>
      </c>
      <c r="C92" s="104">
        <v>168000</v>
      </c>
      <c r="D92" s="115">
        <v>0.085</v>
      </c>
      <c r="E92" s="89">
        <f t="shared" si="38"/>
        <v>182280</v>
      </c>
      <c r="F92" s="105">
        <v>7000</v>
      </c>
      <c r="G92" s="89">
        <f t="shared" si="39"/>
        <v>15190</v>
      </c>
      <c r="H92" s="105">
        <v>18480</v>
      </c>
      <c r="I92" s="89">
        <f t="shared" si="40"/>
        <v>40101.6</v>
      </c>
      <c r="J92" s="105"/>
      <c r="K92" s="105">
        <f t="shared" si="36"/>
        <v>0</v>
      </c>
      <c r="L92" s="105">
        <v>840</v>
      </c>
      <c r="M92" s="89">
        <f t="shared" si="41"/>
        <v>1822.8</v>
      </c>
      <c r="N92" s="105">
        <v>0</v>
      </c>
      <c r="O92" s="105">
        <f t="shared" si="37"/>
        <v>0</v>
      </c>
      <c r="P92" s="105">
        <v>38.4</v>
      </c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>
        <v>84</v>
      </c>
      <c r="AC92" s="104">
        <f t="shared" si="32"/>
        <v>194358.4</v>
      </c>
      <c r="AD92" s="88">
        <f t="shared" si="35"/>
        <v>239478.4</v>
      </c>
    </row>
    <row r="93" spans="1:30" ht="27">
      <c r="A93" s="88">
        <v>510</v>
      </c>
      <c r="B93" s="88" t="s">
        <v>379</v>
      </c>
      <c r="C93" s="89">
        <v>847830</v>
      </c>
      <c r="D93" s="115">
        <v>0.085</v>
      </c>
      <c r="E93" s="89">
        <f t="shared" si="38"/>
        <v>919895.55</v>
      </c>
      <c r="F93" s="89">
        <v>70653</v>
      </c>
      <c r="G93" s="89">
        <f t="shared" si="39"/>
        <v>76657.96250000001</v>
      </c>
      <c r="H93" s="89">
        <v>186523</v>
      </c>
      <c r="I93" s="89">
        <f t="shared" si="40"/>
        <v>202377.021</v>
      </c>
      <c r="J93" s="89"/>
      <c r="K93" s="89">
        <f t="shared" si="36"/>
        <v>0</v>
      </c>
      <c r="L93" s="89">
        <v>8478</v>
      </c>
      <c r="M93" s="89">
        <f t="shared" si="41"/>
        <v>9198.9555</v>
      </c>
      <c r="N93" s="89"/>
      <c r="O93" s="89">
        <f t="shared" si="37"/>
        <v>0</v>
      </c>
      <c r="P93" s="89">
        <v>384</v>
      </c>
      <c r="Q93" s="91"/>
      <c r="R93" s="91"/>
      <c r="S93" s="91"/>
      <c r="T93" s="91"/>
      <c r="U93" s="91"/>
      <c r="V93" s="91"/>
      <c r="W93" s="91"/>
      <c r="X93" s="91"/>
      <c r="Y93" s="92"/>
      <c r="Z93" s="91">
        <v>60000</v>
      </c>
      <c r="AA93" s="91">
        <v>21000</v>
      </c>
      <c r="AB93" s="91">
        <f>P93*9/100+P93</f>
        <v>418.56</v>
      </c>
      <c r="AC93" s="88">
        <f t="shared" si="32"/>
        <v>1113868</v>
      </c>
      <c r="AD93" s="88">
        <f t="shared" si="35"/>
        <v>1289548.049</v>
      </c>
    </row>
    <row r="94" spans="1:30" ht="27">
      <c r="A94" s="88">
        <v>510</v>
      </c>
      <c r="B94" s="88" t="s">
        <v>380</v>
      </c>
      <c r="C94" s="89">
        <v>131292</v>
      </c>
      <c r="D94" s="115">
        <v>0.085</v>
      </c>
      <c r="E94" s="89">
        <f t="shared" si="38"/>
        <v>142451.82</v>
      </c>
      <c r="F94" s="89">
        <v>10941</v>
      </c>
      <c r="G94" s="89">
        <f t="shared" si="39"/>
        <v>11870.985</v>
      </c>
      <c r="H94" s="89">
        <v>28884</v>
      </c>
      <c r="I94" s="89">
        <f t="shared" si="40"/>
        <v>31339.4004</v>
      </c>
      <c r="J94" s="89"/>
      <c r="K94" s="89">
        <f t="shared" si="36"/>
        <v>0</v>
      </c>
      <c r="L94" s="89">
        <v>1313</v>
      </c>
      <c r="M94" s="89">
        <f t="shared" si="41"/>
        <v>1424.5182</v>
      </c>
      <c r="N94" s="89"/>
      <c r="O94" s="89">
        <f t="shared" si="37"/>
        <v>0</v>
      </c>
      <c r="P94" s="89">
        <v>115.2</v>
      </c>
      <c r="Q94" s="91"/>
      <c r="R94" s="91"/>
      <c r="S94" s="91"/>
      <c r="T94" s="91"/>
      <c r="U94" s="91"/>
      <c r="V94" s="91"/>
      <c r="W94" s="91"/>
      <c r="X94" s="91"/>
      <c r="Y94" s="92"/>
      <c r="Z94" s="91"/>
      <c r="AA94" s="91"/>
      <c r="AB94" s="91">
        <f>P94*9/100+P94</f>
        <v>125.568</v>
      </c>
      <c r="AC94" s="88">
        <f t="shared" si="32"/>
        <v>172545.2</v>
      </c>
      <c r="AD94" s="88">
        <f t="shared" si="35"/>
        <v>187212.29159999997</v>
      </c>
    </row>
    <row r="95" spans="1:30" ht="27">
      <c r="A95" s="88">
        <v>510</v>
      </c>
      <c r="B95" s="88" t="s">
        <v>381</v>
      </c>
      <c r="C95" s="89">
        <v>87528</v>
      </c>
      <c r="D95" s="115">
        <v>0.085</v>
      </c>
      <c r="E95" s="89">
        <f t="shared" si="38"/>
        <v>94967.88</v>
      </c>
      <c r="F95" s="89">
        <v>7294</v>
      </c>
      <c r="G95" s="89">
        <f t="shared" si="39"/>
        <v>7913.990000000001</v>
      </c>
      <c r="H95" s="89">
        <v>19256</v>
      </c>
      <c r="I95" s="89">
        <f t="shared" si="40"/>
        <v>20892.9336</v>
      </c>
      <c r="J95" s="89"/>
      <c r="K95" s="89">
        <f t="shared" si="36"/>
        <v>0</v>
      </c>
      <c r="L95" s="89">
        <v>875</v>
      </c>
      <c r="M95" s="89">
        <f t="shared" si="41"/>
        <v>949.6788</v>
      </c>
      <c r="N95" s="89"/>
      <c r="O95" s="89">
        <f t="shared" si="37"/>
        <v>0</v>
      </c>
      <c r="P95" s="89">
        <v>77</v>
      </c>
      <c r="Q95" s="91"/>
      <c r="R95" s="91"/>
      <c r="S95" s="91"/>
      <c r="T95" s="91"/>
      <c r="U95" s="91"/>
      <c r="V95" s="91"/>
      <c r="W95" s="91"/>
      <c r="X95" s="91"/>
      <c r="Y95" s="92"/>
      <c r="Z95" s="91"/>
      <c r="AA95" s="91"/>
      <c r="AB95" s="91">
        <f>P95*9/100+P95</f>
        <v>83.93</v>
      </c>
      <c r="AC95" s="88">
        <f t="shared" si="32"/>
        <v>115030</v>
      </c>
      <c r="AD95" s="88">
        <f t="shared" si="35"/>
        <v>124808.4124</v>
      </c>
    </row>
    <row r="96" spans="1:30" ht="27">
      <c r="A96" s="88"/>
      <c r="B96" s="88" t="s">
        <v>382</v>
      </c>
      <c r="C96" s="88">
        <v>100683</v>
      </c>
      <c r="D96" s="115">
        <v>0.085</v>
      </c>
      <c r="E96" s="89">
        <f t="shared" si="38"/>
        <v>109241.055</v>
      </c>
      <c r="F96" s="89">
        <v>8390</v>
      </c>
      <c r="G96" s="89">
        <f t="shared" si="39"/>
        <v>9103.42125</v>
      </c>
      <c r="H96" s="89">
        <v>22150</v>
      </c>
      <c r="I96" s="89">
        <f t="shared" si="40"/>
        <v>24033.0321</v>
      </c>
      <c r="J96" s="89"/>
      <c r="K96" s="89">
        <v>14882.4</v>
      </c>
      <c r="L96" s="89"/>
      <c r="M96" s="89">
        <f t="shared" si="41"/>
        <v>1092.4105499999998</v>
      </c>
      <c r="N96" s="89"/>
      <c r="O96" s="89">
        <f>E96*25/100</f>
        <v>27310.26375</v>
      </c>
      <c r="P96" s="89">
        <v>38.4</v>
      </c>
      <c r="Q96" s="91"/>
      <c r="R96" s="91"/>
      <c r="S96" s="91"/>
      <c r="T96" s="91"/>
      <c r="U96" s="91"/>
      <c r="V96" s="91"/>
      <c r="W96" s="91"/>
      <c r="X96" s="91"/>
      <c r="Y96" s="92"/>
      <c r="Z96" s="91"/>
      <c r="AA96" s="91"/>
      <c r="AB96" s="91">
        <f>P96*9/100+P96</f>
        <v>41.855999999999995</v>
      </c>
      <c r="AC96" s="88">
        <f>C96+F96+H96+J96+L96+N96+P96</f>
        <v>131261.4</v>
      </c>
      <c r="AD96" s="88">
        <f t="shared" si="35"/>
        <v>185704.43865</v>
      </c>
    </row>
    <row r="97" spans="1:30" ht="27.75">
      <c r="A97" s="88"/>
      <c r="B97" s="98" t="s">
        <v>328</v>
      </c>
      <c r="C97" s="98">
        <f>SUM(C78:C96)</f>
        <v>4355158.18</v>
      </c>
      <c r="D97" s="98"/>
      <c r="E97" s="98">
        <f>SUM(E78:E96)</f>
        <v>4729437.488</v>
      </c>
      <c r="F97" s="98">
        <f aca="true" t="shared" si="42" ref="F97:AD97">SUM(F78:F95)</f>
        <v>399787.85</v>
      </c>
      <c r="G97" s="98">
        <f t="shared" si="42"/>
        <v>385016.3639166667</v>
      </c>
      <c r="H97" s="98">
        <f t="shared" si="42"/>
        <v>1055438.24</v>
      </c>
      <c r="I97" s="98">
        <f t="shared" si="42"/>
        <v>1016443.1717000001</v>
      </c>
      <c r="J97" s="98">
        <f t="shared" si="42"/>
        <v>69603</v>
      </c>
      <c r="K97" s="98">
        <f t="shared" si="42"/>
        <v>75725.6</v>
      </c>
      <c r="L97" s="98">
        <f t="shared" si="42"/>
        <v>94051.82</v>
      </c>
      <c r="M97" s="98">
        <f>SUM(M78:M96)</f>
        <v>45941.5049</v>
      </c>
      <c r="N97" s="98">
        <f t="shared" si="42"/>
        <v>319278</v>
      </c>
      <c r="O97" s="98">
        <f t="shared" si="42"/>
        <v>201667.5</v>
      </c>
      <c r="P97" s="98">
        <f t="shared" si="42"/>
        <v>1805.3</v>
      </c>
      <c r="Q97" s="98">
        <f t="shared" si="42"/>
        <v>0</v>
      </c>
      <c r="R97" s="98">
        <f t="shared" si="42"/>
        <v>0</v>
      </c>
      <c r="S97" s="98">
        <f t="shared" si="42"/>
        <v>0</v>
      </c>
      <c r="T97" s="98">
        <f t="shared" si="42"/>
        <v>0</v>
      </c>
      <c r="U97" s="98">
        <f t="shared" si="42"/>
        <v>0</v>
      </c>
      <c r="V97" s="98">
        <f t="shared" si="42"/>
        <v>0</v>
      </c>
      <c r="W97" s="98">
        <f t="shared" si="42"/>
        <v>0</v>
      </c>
      <c r="X97" s="98">
        <f t="shared" si="42"/>
        <v>0</v>
      </c>
      <c r="Y97" s="98">
        <f t="shared" si="42"/>
        <v>0</v>
      </c>
      <c r="Z97" s="98">
        <f t="shared" si="42"/>
        <v>60000</v>
      </c>
      <c r="AA97" s="98">
        <f t="shared" si="42"/>
        <v>21000</v>
      </c>
      <c r="AB97" s="98">
        <f t="shared" si="42"/>
        <v>2009.921</v>
      </c>
      <c r="AC97" s="98">
        <f t="shared" si="42"/>
        <v>6063216.39</v>
      </c>
      <c r="AD97" s="98">
        <f t="shared" si="42"/>
        <v>6426908.083966669</v>
      </c>
    </row>
    <row r="98" spans="1:30" ht="27.75">
      <c r="A98" s="8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100"/>
      <c r="R98" s="100"/>
      <c r="S98" s="100"/>
      <c r="T98" s="100"/>
      <c r="U98" s="100"/>
      <c r="V98" s="100"/>
      <c r="W98" s="100"/>
      <c r="X98" s="100"/>
      <c r="Y98" s="101"/>
      <c r="Z98" s="100"/>
      <c r="AA98" s="100"/>
      <c r="AB98" s="100"/>
      <c r="AC98" s="88"/>
      <c r="AD98" s="88"/>
    </row>
    <row r="99" spans="1:30" ht="27.75">
      <c r="A99" s="88"/>
      <c r="B99" s="98" t="s">
        <v>224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100"/>
      <c r="R99" s="100"/>
      <c r="S99" s="100"/>
      <c r="T99" s="100"/>
      <c r="U99" s="100"/>
      <c r="V99" s="100"/>
      <c r="W99" s="100"/>
      <c r="X99" s="100"/>
      <c r="Y99" s="101"/>
      <c r="Z99" s="100"/>
      <c r="AA99" s="100"/>
      <c r="AB99" s="100"/>
      <c r="AC99" s="88"/>
      <c r="AD99" s="88"/>
    </row>
    <row r="100" spans="1:30" ht="27">
      <c r="A100" s="88">
        <v>610</v>
      </c>
      <c r="B100" s="88" t="s">
        <v>383</v>
      </c>
      <c r="C100" s="88">
        <v>300908.77</v>
      </c>
      <c r="D100" s="99">
        <v>0.1</v>
      </c>
      <c r="E100" s="89">
        <f>C100*10/100+C100</f>
        <v>330999.647</v>
      </c>
      <c r="F100" s="89">
        <v>25076</v>
      </c>
      <c r="G100" s="89">
        <f>F100*10/100+F100</f>
        <v>27583.6</v>
      </c>
      <c r="H100" s="89">
        <v>66200</v>
      </c>
      <c r="I100" s="89">
        <f>H100*10/100+H100</f>
        <v>72820</v>
      </c>
      <c r="J100" s="89">
        <v>0</v>
      </c>
      <c r="K100" s="89">
        <f>J100*10/100+J100</f>
        <v>0</v>
      </c>
      <c r="L100" s="89">
        <v>3009</v>
      </c>
      <c r="M100" s="89">
        <f>L100*10/100+L100</f>
        <v>3309.9</v>
      </c>
      <c r="N100" s="89">
        <v>99000</v>
      </c>
      <c r="O100" s="89">
        <f>N100*10/100+N100</f>
        <v>108900</v>
      </c>
      <c r="P100" s="89"/>
      <c r="Q100" s="91"/>
      <c r="R100" s="91"/>
      <c r="S100" s="91"/>
      <c r="T100" s="91"/>
      <c r="U100" s="91"/>
      <c r="V100" s="91"/>
      <c r="W100" s="91"/>
      <c r="X100" s="91"/>
      <c r="Y100" s="92"/>
      <c r="Z100" s="91"/>
      <c r="AA100" s="91"/>
      <c r="AB100" s="91"/>
      <c r="AC100" s="88">
        <f t="shared" si="32"/>
        <v>494193.77</v>
      </c>
      <c r="AD100" s="88">
        <f aca="true" t="shared" si="43" ref="AD100:AD111">E100+G100+I100+K100+M100+O100+AB100</f>
        <v>543613.147</v>
      </c>
    </row>
    <row r="101" spans="1:30" ht="27">
      <c r="A101" s="88">
        <v>610</v>
      </c>
      <c r="B101" s="88" t="s">
        <v>333</v>
      </c>
      <c r="C101" s="88">
        <v>73000</v>
      </c>
      <c r="D101" s="115">
        <v>0.085</v>
      </c>
      <c r="E101" s="89">
        <f>C101*8.5/100+C101</f>
        <v>79205</v>
      </c>
      <c r="F101" s="89">
        <v>6533</v>
      </c>
      <c r="G101" s="89">
        <f>E101/12</f>
        <v>6600.416666666667</v>
      </c>
      <c r="H101" s="89">
        <v>16060</v>
      </c>
      <c r="I101" s="89">
        <f>E101*22/100</f>
        <v>17425.1</v>
      </c>
      <c r="J101" s="89"/>
      <c r="K101" s="89">
        <f>J101*9/100+J101</f>
        <v>0</v>
      </c>
      <c r="L101" s="89">
        <v>730</v>
      </c>
      <c r="M101" s="89">
        <f>E101*1/100</f>
        <v>792.05</v>
      </c>
      <c r="N101" s="89"/>
      <c r="O101" s="89">
        <f>N101*9/100+N101</f>
        <v>0</v>
      </c>
      <c r="P101" s="89">
        <v>38.4</v>
      </c>
      <c r="Q101" s="91"/>
      <c r="R101" s="91"/>
      <c r="S101" s="91"/>
      <c r="T101" s="91"/>
      <c r="U101" s="91"/>
      <c r="V101" s="91"/>
      <c r="W101" s="91"/>
      <c r="X101" s="91"/>
      <c r="Y101" s="92"/>
      <c r="Z101" s="91"/>
      <c r="AA101" s="91"/>
      <c r="AB101" s="91">
        <f>P101*9/100+P101</f>
        <v>41.855999999999995</v>
      </c>
      <c r="AC101" s="88">
        <f t="shared" si="32"/>
        <v>96361.4</v>
      </c>
      <c r="AD101" s="88">
        <f t="shared" si="43"/>
        <v>104064.42266666667</v>
      </c>
    </row>
    <row r="102" spans="1:30" s="106" customFormat="1" ht="27">
      <c r="A102" s="104">
        <v>610</v>
      </c>
      <c r="B102" s="104" t="s">
        <v>323</v>
      </c>
      <c r="C102" s="104">
        <v>100683</v>
      </c>
      <c r="D102" s="115">
        <v>0.085</v>
      </c>
      <c r="E102" s="89">
        <f aca="true" t="shared" si="44" ref="E102:E111">C102*8.5/100+C102</f>
        <v>109241.055</v>
      </c>
      <c r="F102" s="105">
        <v>4000</v>
      </c>
      <c r="G102" s="89">
        <f aca="true" t="shared" si="45" ref="G102:G111">E102/12</f>
        <v>9103.42125</v>
      </c>
      <c r="H102" s="105">
        <v>18480</v>
      </c>
      <c r="I102" s="89">
        <f aca="true" t="shared" si="46" ref="I102:I111">E102*22/100</f>
        <v>24033.0321</v>
      </c>
      <c r="J102" s="105"/>
      <c r="K102" s="105">
        <v>15703</v>
      </c>
      <c r="L102" s="105">
        <v>840</v>
      </c>
      <c r="M102" s="89">
        <f aca="true" t="shared" si="47" ref="M102:M111">E102*1/100</f>
        <v>1092.4105499999998</v>
      </c>
      <c r="N102" s="105"/>
      <c r="O102" s="105">
        <f>E102*25/100</f>
        <v>27310.26375</v>
      </c>
      <c r="P102" s="105">
        <v>38.4</v>
      </c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>
        <f aca="true" t="shared" si="48" ref="AB102:AB111">P102*9/100+P102</f>
        <v>41.855999999999995</v>
      </c>
      <c r="AC102" s="104">
        <f t="shared" si="32"/>
        <v>124041.4</v>
      </c>
      <c r="AD102" s="88">
        <f t="shared" si="43"/>
        <v>186525.03864999997</v>
      </c>
    </row>
    <row r="103" spans="1:30" ht="27">
      <c r="A103" s="88">
        <v>610</v>
      </c>
      <c r="B103" s="88" t="s">
        <v>384</v>
      </c>
      <c r="C103" s="88">
        <v>171000</v>
      </c>
      <c r="D103" s="115">
        <v>0.085</v>
      </c>
      <c r="E103" s="89">
        <f t="shared" si="44"/>
        <v>185535</v>
      </c>
      <c r="F103" s="89">
        <v>14250</v>
      </c>
      <c r="G103" s="89">
        <f t="shared" si="45"/>
        <v>15461.25</v>
      </c>
      <c r="H103" s="89">
        <v>37620</v>
      </c>
      <c r="I103" s="89">
        <f t="shared" si="46"/>
        <v>40817.7</v>
      </c>
      <c r="J103" s="89"/>
      <c r="K103" s="89">
        <v>15591</v>
      </c>
      <c r="L103" s="89">
        <v>1497</v>
      </c>
      <c r="M103" s="89">
        <f t="shared" si="47"/>
        <v>1855.35</v>
      </c>
      <c r="N103" s="89">
        <v>42750</v>
      </c>
      <c r="O103" s="105">
        <f>E103*25/100</f>
        <v>46383.75</v>
      </c>
      <c r="P103" s="89">
        <v>38.4</v>
      </c>
      <c r="Q103" s="91"/>
      <c r="R103" s="91"/>
      <c r="S103" s="91"/>
      <c r="T103" s="91"/>
      <c r="U103" s="91"/>
      <c r="V103" s="91"/>
      <c r="W103" s="91"/>
      <c r="X103" s="91"/>
      <c r="Y103" s="92"/>
      <c r="Z103" s="91"/>
      <c r="AA103" s="91"/>
      <c r="AB103" s="91">
        <f t="shared" si="48"/>
        <v>41.855999999999995</v>
      </c>
      <c r="AC103" s="88">
        <f t="shared" si="32"/>
        <v>267155.4</v>
      </c>
      <c r="AD103" s="88">
        <f t="shared" si="43"/>
        <v>305685.9060000001</v>
      </c>
    </row>
    <row r="104" spans="1:30" ht="27">
      <c r="A104" s="88">
        <v>610</v>
      </c>
      <c r="B104" s="88" t="s">
        <v>385</v>
      </c>
      <c r="C104" s="88">
        <v>124000</v>
      </c>
      <c r="D104" s="115">
        <v>0.085</v>
      </c>
      <c r="E104" s="89">
        <f t="shared" si="44"/>
        <v>134540</v>
      </c>
      <c r="F104" s="89">
        <v>13083.34</v>
      </c>
      <c r="G104" s="89">
        <f t="shared" si="45"/>
        <v>11211.666666666666</v>
      </c>
      <c r="H104" s="89">
        <v>69080</v>
      </c>
      <c r="I104" s="89">
        <f t="shared" si="46"/>
        <v>29598.8</v>
      </c>
      <c r="J104" s="89"/>
      <c r="K104" s="89">
        <f aca="true" t="shared" si="49" ref="K104:K111">J104*9/100+J104</f>
        <v>0</v>
      </c>
      <c r="L104" s="89">
        <v>3140</v>
      </c>
      <c r="M104" s="89">
        <f t="shared" si="47"/>
        <v>1345.4</v>
      </c>
      <c r="N104" s="89"/>
      <c r="O104" s="89">
        <f aca="true" t="shared" si="50" ref="O104:O111">N104*9/100+N104</f>
        <v>0</v>
      </c>
      <c r="P104" s="89">
        <v>77</v>
      </c>
      <c r="Q104" s="91"/>
      <c r="R104" s="91"/>
      <c r="S104" s="91"/>
      <c r="T104" s="91"/>
      <c r="U104" s="91"/>
      <c r="V104" s="91"/>
      <c r="W104" s="91"/>
      <c r="X104" s="91"/>
      <c r="Y104" s="92"/>
      <c r="Z104" s="91"/>
      <c r="AA104" s="91"/>
      <c r="AB104" s="91">
        <f t="shared" si="48"/>
        <v>83.93</v>
      </c>
      <c r="AC104" s="88">
        <f t="shared" si="32"/>
        <v>209380.34</v>
      </c>
      <c r="AD104" s="88">
        <f t="shared" si="43"/>
        <v>176779.79666666663</v>
      </c>
    </row>
    <row r="105" spans="1:30" ht="27">
      <c r="A105" s="88">
        <v>610</v>
      </c>
      <c r="B105" s="88" t="s">
        <v>386</v>
      </c>
      <c r="C105" s="88">
        <v>124000</v>
      </c>
      <c r="D105" s="115">
        <v>0.085</v>
      </c>
      <c r="E105" s="89">
        <f t="shared" si="44"/>
        <v>134540</v>
      </c>
      <c r="F105" s="89">
        <v>13083.34</v>
      </c>
      <c r="G105" s="89">
        <f t="shared" si="45"/>
        <v>11211.666666666666</v>
      </c>
      <c r="H105" s="89">
        <v>69080</v>
      </c>
      <c r="I105" s="89">
        <f t="shared" si="46"/>
        <v>29598.8</v>
      </c>
      <c r="J105" s="89"/>
      <c r="K105" s="89">
        <f t="shared" si="49"/>
        <v>0</v>
      </c>
      <c r="L105" s="89">
        <v>3140</v>
      </c>
      <c r="M105" s="89">
        <f t="shared" si="47"/>
        <v>1345.4</v>
      </c>
      <c r="N105" s="89"/>
      <c r="O105" s="89">
        <f t="shared" si="50"/>
        <v>0</v>
      </c>
      <c r="P105" s="89">
        <v>77</v>
      </c>
      <c r="Q105" s="91"/>
      <c r="R105" s="91"/>
      <c r="S105" s="91"/>
      <c r="T105" s="91"/>
      <c r="U105" s="91"/>
      <c r="V105" s="91"/>
      <c r="W105" s="91"/>
      <c r="X105" s="91"/>
      <c r="Y105" s="92"/>
      <c r="Z105" s="91"/>
      <c r="AA105" s="91"/>
      <c r="AB105" s="91">
        <f t="shared" si="48"/>
        <v>83.93</v>
      </c>
      <c r="AC105" s="88">
        <f t="shared" si="32"/>
        <v>209380.34</v>
      </c>
      <c r="AD105" s="88">
        <f t="shared" si="43"/>
        <v>176779.79666666663</v>
      </c>
    </row>
    <row r="106" spans="1:30" ht="27">
      <c r="A106" s="88">
        <v>610</v>
      </c>
      <c r="B106" s="88" t="s">
        <v>387</v>
      </c>
      <c r="C106" s="88">
        <v>96000</v>
      </c>
      <c r="D106" s="115">
        <v>0.085</v>
      </c>
      <c r="E106" s="89">
        <f t="shared" si="44"/>
        <v>104160</v>
      </c>
      <c r="F106" s="89">
        <v>13083.34</v>
      </c>
      <c r="G106" s="89">
        <f t="shared" si="45"/>
        <v>8680</v>
      </c>
      <c r="H106" s="89">
        <v>69080</v>
      </c>
      <c r="I106" s="89">
        <f t="shared" si="46"/>
        <v>22915.2</v>
      </c>
      <c r="J106" s="89"/>
      <c r="K106" s="89">
        <f t="shared" si="49"/>
        <v>0</v>
      </c>
      <c r="L106" s="89">
        <v>3140</v>
      </c>
      <c r="M106" s="89">
        <f t="shared" si="47"/>
        <v>1041.6</v>
      </c>
      <c r="N106" s="89"/>
      <c r="O106" s="89">
        <f t="shared" si="50"/>
        <v>0</v>
      </c>
      <c r="P106" s="89">
        <v>77</v>
      </c>
      <c r="Q106" s="91"/>
      <c r="R106" s="91"/>
      <c r="S106" s="91"/>
      <c r="T106" s="91"/>
      <c r="U106" s="91"/>
      <c r="V106" s="91"/>
      <c r="W106" s="91"/>
      <c r="X106" s="91"/>
      <c r="Y106" s="92"/>
      <c r="Z106" s="91"/>
      <c r="AA106" s="91"/>
      <c r="AB106" s="91">
        <f t="shared" si="48"/>
        <v>83.93</v>
      </c>
      <c r="AC106" s="88">
        <f t="shared" si="32"/>
        <v>181380.34</v>
      </c>
      <c r="AD106" s="88">
        <f t="shared" si="43"/>
        <v>136880.73</v>
      </c>
    </row>
    <row r="107" spans="1:30" ht="27">
      <c r="A107" s="88">
        <v>610</v>
      </c>
      <c r="B107" s="88" t="s">
        <v>388</v>
      </c>
      <c r="C107" s="89">
        <v>168000</v>
      </c>
      <c r="D107" s="115">
        <v>0.085</v>
      </c>
      <c r="E107" s="89">
        <f t="shared" si="44"/>
        <v>182280</v>
      </c>
      <c r="F107" s="89">
        <v>14000</v>
      </c>
      <c r="G107" s="89">
        <f t="shared" si="45"/>
        <v>15190</v>
      </c>
      <c r="H107" s="89">
        <v>36960</v>
      </c>
      <c r="I107" s="89">
        <f t="shared" si="46"/>
        <v>40101.6</v>
      </c>
      <c r="J107" s="89"/>
      <c r="K107" s="89">
        <f t="shared" si="49"/>
        <v>0</v>
      </c>
      <c r="L107" s="89">
        <v>1680</v>
      </c>
      <c r="M107" s="89">
        <f t="shared" si="47"/>
        <v>1822.8</v>
      </c>
      <c r="N107" s="89"/>
      <c r="O107" s="89">
        <f t="shared" si="50"/>
        <v>0</v>
      </c>
      <c r="P107" s="89">
        <v>115</v>
      </c>
      <c r="Q107" s="91"/>
      <c r="R107" s="91"/>
      <c r="S107" s="91"/>
      <c r="T107" s="91"/>
      <c r="U107" s="91"/>
      <c r="V107" s="91"/>
      <c r="W107" s="91"/>
      <c r="X107" s="91"/>
      <c r="Y107" s="92"/>
      <c r="Z107" s="91"/>
      <c r="AA107" s="91"/>
      <c r="AB107" s="91">
        <f t="shared" si="48"/>
        <v>125.35</v>
      </c>
      <c r="AC107" s="88">
        <f t="shared" si="32"/>
        <v>220755</v>
      </c>
      <c r="AD107" s="88">
        <f t="shared" si="43"/>
        <v>239519.75</v>
      </c>
    </row>
    <row r="108" spans="1:30" ht="27">
      <c r="A108" s="88">
        <v>610</v>
      </c>
      <c r="B108" s="88" t="s">
        <v>389</v>
      </c>
      <c r="C108" s="88">
        <v>133000</v>
      </c>
      <c r="D108" s="115">
        <v>0.085</v>
      </c>
      <c r="E108" s="89">
        <f t="shared" si="44"/>
        <v>144305</v>
      </c>
      <c r="F108" s="88">
        <v>11083.34</v>
      </c>
      <c r="G108" s="89">
        <f t="shared" si="45"/>
        <v>12025.416666666666</v>
      </c>
      <c r="H108" s="88">
        <v>29260</v>
      </c>
      <c r="I108" s="89">
        <f t="shared" si="46"/>
        <v>31747.1</v>
      </c>
      <c r="J108" s="88"/>
      <c r="K108" s="89">
        <f t="shared" si="49"/>
        <v>0</v>
      </c>
      <c r="L108" s="88">
        <v>13300</v>
      </c>
      <c r="M108" s="89">
        <f t="shared" si="47"/>
        <v>1443.05</v>
      </c>
      <c r="N108" s="88"/>
      <c r="O108" s="89">
        <f t="shared" si="50"/>
        <v>0</v>
      </c>
      <c r="P108" s="88">
        <v>77</v>
      </c>
      <c r="Q108" s="102"/>
      <c r="R108" s="102"/>
      <c r="S108" s="102"/>
      <c r="T108" s="102"/>
      <c r="U108" s="102"/>
      <c r="V108" s="102"/>
      <c r="W108" s="102"/>
      <c r="X108" s="102"/>
      <c r="Y108" s="103"/>
      <c r="Z108" s="102"/>
      <c r="AA108" s="102"/>
      <c r="AB108" s="91">
        <f t="shared" si="48"/>
        <v>83.93</v>
      </c>
      <c r="AC108" s="88">
        <f t="shared" si="32"/>
        <v>186720.34</v>
      </c>
      <c r="AD108" s="88">
        <f t="shared" si="43"/>
        <v>189604.49666666664</v>
      </c>
    </row>
    <row r="109" spans="1:30" ht="27">
      <c r="A109" s="88">
        <v>610</v>
      </c>
      <c r="B109" s="88" t="s">
        <v>390</v>
      </c>
      <c r="C109" s="88">
        <v>232000</v>
      </c>
      <c r="D109" s="115">
        <v>0.085</v>
      </c>
      <c r="E109" s="89">
        <f t="shared" si="44"/>
        <v>251720</v>
      </c>
      <c r="F109" s="88">
        <v>19333.34</v>
      </c>
      <c r="G109" s="89">
        <f t="shared" si="45"/>
        <v>20976.666666666668</v>
      </c>
      <c r="H109" s="88">
        <v>51040</v>
      </c>
      <c r="I109" s="89">
        <f t="shared" si="46"/>
        <v>55378.4</v>
      </c>
      <c r="J109" s="88"/>
      <c r="K109" s="89">
        <f t="shared" si="49"/>
        <v>0</v>
      </c>
      <c r="L109" s="88">
        <v>2320</v>
      </c>
      <c r="M109" s="89">
        <f t="shared" si="47"/>
        <v>2517.2</v>
      </c>
      <c r="N109" s="88"/>
      <c r="O109" s="89">
        <f t="shared" si="50"/>
        <v>0</v>
      </c>
      <c r="P109" s="88">
        <v>154</v>
      </c>
      <c r="Q109" s="102"/>
      <c r="R109" s="102"/>
      <c r="S109" s="102"/>
      <c r="T109" s="102"/>
      <c r="U109" s="102"/>
      <c r="V109" s="102"/>
      <c r="W109" s="102"/>
      <c r="X109" s="102"/>
      <c r="Y109" s="103"/>
      <c r="Z109" s="102"/>
      <c r="AA109" s="102"/>
      <c r="AB109" s="91">
        <f t="shared" si="48"/>
        <v>167.86</v>
      </c>
      <c r="AC109" s="88">
        <f t="shared" si="32"/>
        <v>304847.33999999997</v>
      </c>
      <c r="AD109" s="88">
        <f t="shared" si="43"/>
        <v>330760.1266666667</v>
      </c>
    </row>
    <row r="110" spans="1:30" ht="27">
      <c r="A110" s="88">
        <v>610</v>
      </c>
      <c r="B110" s="88" t="s">
        <v>391</v>
      </c>
      <c r="C110" s="89">
        <v>232000</v>
      </c>
      <c r="D110" s="115">
        <v>0.085</v>
      </c>
      <c r="E110" s="89">
        <f t="shared" si="44"/>
        <v>251720</v>
      </c>
      <c r="F110" s="89">
        <v>19333</v>
      </c>
      <c r="G110" s="89">
        <f t="shared" si="45"/>
        <v>20976.666666666668</v>
      </c>
      <c r="H110" s="89">
        <v>51040</v>
      </c>
      <c r="I110" s="89">
        <f t="shared" si="46"/>
        <v>55378.4</v>
      </c>
      <c r="J110" s="89"/>
      <c r="K110" s="89">
        <f t="shared" si="49"/>
        <v>0</v>
      </c>
      <c r="L110" s="89">
        <v>2320</v>
      </c>
      <c r="M110" s="89">
        <f t="shared" si="47"/>
        <v>2517.2</v>
      </c>
      <c r="N110" s="89"/>
      <c r="O110" s="89">
        <f t="shared" si="50"/>
        <v>0</v>
      </c>
      <c r="P110" s="89">
        <v>153.6</v>
      </c>
      <c r="Q110" s="91"/>
      <c r="R110" s="91"/>
      <c r="S110" s="91"/>
      <c r="T110" s="91"/>
      <c r="U110" s="91"/>
      <c r="V110" s="91"/>
      <c r="W110" s="91"/>
      <c r="X110" s="91"/>
      <c r="Y110" s="92"/>
      <c r="Z110" s="91"/>
      <c r="AA110" s="91"/>
      <c r="AB110" s="91">
        <f t="shared" si="48"/>
        <v>167.42399999999998</v>
      </c>
      <c r="AC110" s="88">
        <f t="shared" si="32"/>
        <v>304846.6</v>
      </c>
      <c r="AD110" s="88">
        <f t="shared" si="43"/>
        <v>330759.6906666667</v>
      </c>
    </row>
    <row r="111" spans="1:30" s="97" customFormat="1" ht="27">
      <c r="A111" s="95">
        <v>610</v>
      </c>
      <c r="B111" s="95" t="s">
        <v>392</v>
      </c>
      <c r="C111" s="95">
        <v>1012000</v>
      </c>
      <c r="D111" s="115">
        <v>0.085</v>
      </c>
      <c r="E111" s="89">
        <f t="shared" si="44"/>
        <v>1098020</v>
      </c>
      <c r="F111" s="93">
        <v>82097.33</v>
      </c>
      <c r="G111" s="89">
        <f t="shared" si="45"/>
        <v>91501.66666666667</v>
      </c>
      <c r="H111" s="93">
        <v>216736.96</v>
      </c>
      <c r="I111" s="93">
        <f t="shared" si="46"/>
        <v>241564.4</v>
      </c>
      <c r="J111" s="93"/>
      <c r="K111" s="93">
        <f t="shared" si="49"/>
        <v>0</v>
      </c>
      <c r="L111" s="93">
        <v>9851.68</v>
      </c>
      <c r="M111" s="89">
        <f t="shared" si="47"/>
        <v>10980.2</v>
      </c>
      <c r="N111" s="93"/>
      <c r="O111" s="93">
        <f t="shared" si="50"/>
        <v>0</v>
      </c>
      <c r="P111" s="93">
        <v>844.8</v>
      </c>
      <c r="Q111" s="96"/>
      <c r="R111" s="96"/>
      <c r="S111" s="96"/>
      <c r="T111" s="96"/>
      <c r="U111" s="96"/>
      <c r="V111" s="96"/>
      <c r="W111" s="96"/>
      <c r="X111" s="96"/>
      <c r="Y111" s="92"/>
      <c r="Z111" s="96"/>
      <c r="AA111" s="96"/>
      <c r="AB111" s="96">
        <f t="shared" si="48"/>
        <v>920.832</v>
      </c>
      <c r="AC111" s="95">
        <f t="shared" si="32"/>
        <v>1321530.77</v>
      </c>
      <c r="AD111" s="95">
        <f t="shared" si="43"/>
        <v>1442987.0986666665</v>
      </c>
    </row>
    <row r="112" spans="1:30" ht="27.75">
      <c r="A112" s="107"/>
      <c r="B112" s="108" t="s">
        <v>328</v>
      </c>
      <c r="C112" s="108">
        <f>SUM(C100:C111)</f>
        <v>2766591.77</v>
      </c>
      <c r="D112" s="108">
        <f>SUM(D100:D111)</f>
        <v>1.035</v>
      </c>
      <c r="E112" s="108">
        <f>SUM(E100:E111)</f>
        <v>3006265.702</v>
      </c>
      <c r="F112" s="108">
        <f aca="true" t="shared" si="51" ref="F112:AD112">SUM(F100:F111)</f>
        <v>234956.02999999997</v>
      </c>
      <c r="G112" s="108">
        <f t="shared" si="51"/>
        <v>250522.43791666668</v>
      </c>
      <c r="H112" s="108">
        <f t="shared" si="51"/>
        <v>730636.96</v>
      </c>
      <c r="I112" s="108">
        <f t="shared" si="51"/>
        <v>661378.5321</v>
      </c>
      <c r="J112" s="108">
        <f t="shared" si="51"/>
        <v>0</v>
      </c>
      <c r="K112" s="108">
        <f t="shared" si="51"/>
        <v>31294</v>
      </c>
      <c r="L112" s="108">
        <f t="shared" si="51"/>
        <v>44967.68</v>
      </c>
      <c r="M112" s="108">
        <f t="shared" si="51"/>
        <v>30062.56055</v>
      </c>
      <c r="N112" s="108">
        <f t="shared" si="51"/>
        <v>141750</v>
      </c>
      <c r="O112" s="108">
        <f t="shared" si="51"/>
        <v>182594.01374999998</v>
      </c>
      <c r="P112" s="108">
        <f t="shared" si="51"/>
        <v>1690.6</v>
      </c>
      <c r="Q112" s="108"/>
      <c r="R112" s="108"/>
      <c r="S112" s="108"/>
      <c r="T112" s="108"/>
      <c r="U112" s="108"/>
      <c r="V112" s="108"/>
      <c r="W112" s="108"/>
      <c r="X112" s="108"/>
      <c r="Y112" s="109"/>
      <c r="Z112" s="108"/>
      <c r="AA112" s="108"/>
      <c r="AB112" s="108">
        <f t="shared" si="51"/>
        <v>1842.754</v>
      </c>
      <c r="AC112" s="108">
        <f t="shared" si="51"/>
        <v>3920593.0400000005</v>
      </c>
      <c r="AD112" s="108">
        <f t="shared" si="51"/>
        <v>4163960.0003166664</v>
      </c>
    </row>
    <row r="113" spans="1:30" ht="27.75">
      <c r="A113" s="110"/>
      <c r="B113" s="111" t="s">
        <v>393</v>
      </c>
      <c r="C113" s="111">
        <f>C21+C27+C45+C65+C75+C97+C112</f>
        <v>18128145.189999998</v>
      </c>
      <c r="D113" s="111"/>
      <c r="E113" s="111">
        <f aca="true" t="shared" si="52" ref="E113:AD113">E21+E27+E45+E65+E75+E97+E112</f>
        <v>19722375.765899997</v>
      </c>
      <c r="F113" s="111">
        <f t="shared" si="52"/>
        <v>1261765.45</v>
      </c>
      <c r="G113" s="111">
        <f t="shared" si="52"/>
        <v>1194498.7673250001</v>
      </c>
      <c r="H113" s="111">
        <f t="shared" si="52"/>
        <v>3286086.8</v>
      </c>
      <c r="I113" s="111">
        <f t="shared" si="52"/>
        <v>3199676.012698</v>
      </c>
      <c r="J113" s="111">
        <f t="shared" si="52"/>
        <v>312047.4</v>
      </c>
      <c r="K113" s="111">
        <f t="shared" si="52"/>
        <v>405631.05999999994</v>
      </c>
      <c r="L113" s="111">
        <f t="shared" si="52"/>
        <v>206849.59</v>
      </c>
      <c r="M113" s="111">
        <f t="shared" si="52"/>
        <v>146158.029309</v>
      </c>
      <c r="N113" s="111">
        <f t="shared" si="52"/>
        <v>2829842.6799999997</v>
      </c>
      <c r="O113" s="111">
        <f t="shared" si="52"/>
        <v>2817165.35675</v>
      </c>
      <c r="P113" s="111">
        <f t="shared" si="52"/>
        <v>5454.299999999999</v>
      </c>
      <c r="Q113" s="111">
        <f t="shared" si="52"/>
        <v>0</v>
      </c>
      <c r="R113" s="111">
        <f t="shared" si="52"/>
        <v>0</v>
      </c>
      <c r="S113" s="111">
        <f t="shared" si="52"/>
        <v>0</v>
      </c>
      <c r="T113" s="111">
        <f t="shared" si="52"/>
        <v>0</v>
      </c>
      <c r="U113" s="111">
        <f t="shared" si="52"/>
        <v>0</v>
      </c>
      <c r="V113" s="111">
        <f t="shared" si="52"/>
        <v>0</v>
      </c>
      <c r="W113" s="111">
        <f t="shared" si="52"/>
        <v>0</v>
      </c>
      <c r="X113" s="111">
        <f t="shared" si="52"/>
        <v>267520</v>
      </c>
      <c r="Y113" s="111">
        <f t="shared" si="52"/>
        <v>76292.127</v>
      </c>
      <c r="Z113" s="111">
        <f t="shared" si="52"/>
        <v>64000</v>
      </c>
      <c r="AA113" s="111">
        <f t="shared" si="52"/>
        <v>21000</v>
      </c>
      <c r="AB113" s="111">
        <f t="shared" si="52"/>
        <v>6734.115</v>
      </c>
      <c r="AC113" s="111">
        <f t="shared" si="52"/>
        <v>25927194.41</v>
      </c>
      <c r="AD113" s="111">
        <f t="shared" si="52"/>
        <v>27810717.768432</v>
      </c>
    </row>
    <row r="114" spans="5:30" ht="27">
      <c r="E114" s="112"/>
      <c r="AC114" s="68"/>
      <c r="AD114" s="68"/>
    </row>
    <row r="115" spans="5:30" ht="27">
      <c r="E115" s="112"/>
      <c r="AC115" s="68"/>
      <c r="AD115" s="68"/>
    </row>
    <row r="116" spans="5:30" ht="27">
      <c r="E116" s="112"/>
      <c r="AC116" s="68"/>
      <c r="AD116" s="68"/>
    </row>
    <row r="117" spans="5:30" ht="27">
      <c r="E117" s="112"/>
      <c r="AC117" s="68"/>
      <c r="AD117" s="68"/>
    </row>
    <row r="118" spans="5:30" ht="27">
      <c r="E118" s="112"/>
      <c r="AC118" s="68"/>
      <c r="AD118" s="68"/>
    </row>
    <row r="119" spans="5:30" ht="27">
      <c r="E119" s="112"/>
      <c r="AC119" s="68"/>
      <c r="AD119" s="68"/>
    </row>
    <row r="120" spans="5:30" ht="27">
      <c r="E120" s="112"/>
      <c r="AC120" s="68"/>
      <c r="AD120" s="68"/>
    </row>
    <row r="121" spans="5:30" ht="27">
      <c r="E121" s="112"/>
      <c r="AC121" s="68"/>
      <c r="AD121" s="68"/>
    </row>
    <row r="122" spans="5:30" ht="27">
      <c r="E122" s="112"/>
      <c r="AC122" s="68"/>
      <c r="AD122" s="68"/>
    </row>
    <row r="123" spans="5:30" ht="27">
      <c r="E123" s="112"/>
      <c r="AC123" s="68"/>
      <c r="AD123" s="68"/>
    </row>
    <row r="124" spans="5:30" ht="27">
      <c r="E124" s="112"/>
      <c r="AC124" s="68"/>
      <c r="AD124" s="68"/>
    </row>
    <row r="125" spans="29:30" ht="27">
      <c r="AC125" s="68"/>
      <c r="AD125" s="68"/>
    </row>
    <row r="126" spans="29:30" ht="27">
      <c r="AC126" s="68"/>
      <c r="AD126" s="68"/>
    </row>
    <row r="127" spans="29:30" ht="27">
      <c r="AC127" s="68"/>
      <c r="AD127" s="68"/>
    </row>
    <row r="128" spans="29:30" ht="27">
      <c r="AC128" s="68"/>
      <c r="AD128" s="68"/>
    </row>
    <row r="129" spans="29:30" ht="27">
      <c r="AC129" s="68"/>
      <c r="AD129" s="68"/>
    </row>
    <row r="130" spans="29:30" ht="27">
      <c r="AC130" s="68"/>
      <c r="AD130" s="68"/>
    </row>
    <row r="131" spans="29:30" ht="27">
      <c r="AC131" s="68"/>
      <c r="AD131" s="68"/>
    </row>
    <row r="132" spans="29:30" ht="27">
      <c r="AC132" s="68"/>
      <c r="AD132" s="68"/>
    </row>
    <row r="133" spans="29:30" ht="27">
      <c r="AC133" s="68"/>
      <c r="AD133" s="68"/>
    </row>
    <row r="134" spans="29:30" ht="27">
      <c r="AC134" s="68"/>
      <c r="AD134" s="68"/>
    </row>
    <row r="135" spans="29:30" ht="27">
      <c r="AC135" s="68"/>
      <c r="AD135" s="68"/>
    </row>
    <row r="136" spans="29:30" ht="27">
      <c r="AC136" s="68"/>
      <c r="AD136" s="68"/>
    </row>
    <row r="137" spans="29:30" ht="27">
      <c r="AC137" s="68"/>
      <c r="AD137" s="68"/>
    </row>
    <row r="138" spans="29:30" ht="27">
      <c r="AC138" s="68"/>
      <c r="AD138" s="68"/>
    </row>
    <row r="139" spans="29:30" ht="27">
      <c r="AC139" s="68"/>
      <c r="AD139" s="68"/>
    </row>
    <row r="140" spans="29:30" ht="27">
      <c r="AC140" s="68"/>
      <c r="AD140" s="68"/>
    </row>
    <row r="141" spans="29:30" ht="27">
      <c r="AC141" s="68"/>
      <c r="AD141" s="68"/>
    </row>
    <row r="142" spans="29:30" ht="27">
      <c r="AC142" s="68"/>
      <c r="AD142" s="68"/>
    </row>
    <row r="143" spans="29:30" ht="27">
      <c r="AC143" s="68"/>
      <c r="AD143" s="68"/>
    </row>
    <row r="144" spans="29:30" ht="27">
      <c r="AC144" s="68"/>
      <c r="AD144" s="68"/>
    </row>
    <row r="145" spans="29:30" ht="27">
      <c r="AC145" s="68"/>
      <c r="AD145" s="68"/>
    </row>
    <row r="146" spans="29:30" ht="27">
      <c r="AC146" s="68"/>
      <c r="AD146" s="68"/>
    </row>
    <row r="147" spans="29:30" ht="27">
      <c r="AC147" s="68"/>
      <c r="AD147" s="68"/>
    </row>
    <row r="148" spans="29:30" ht="27">
      <c r="AC148" s="68"/>
      <c r="AD148" s="68"/>
    </row>
    <row r="149" spans="29:30" ht="27">
      <c r="AC149" s="68"/>
      <c r="AD149" s="68"/>
    </row>
    <row r="150" spans="29:30" ht="27">
      <c r="AC150" s="68"/>
      <c r="AD150" s="68"/>
    </row>
    <row r="151" spans="29:30" ht="27">
      <c r="AC151" s="68"/>
      <c r="AD151" s="68"/>
    </row>
    <row r="152" spans="29:30" ht="27">
      <c r="AC152" s="68"/>
      <c r="AD152" s="68"/>
    </row>
    <row r="153" spans="29:30" ht="27">
      <c r="AC153" s="68"/>
      <c r="AD153" s="68"/>
    </row>
    <row r="154" spans="29:30" ht="27">
      <c r="AC154" s="68"/>
      <c r="AD154" s="68"/>
    </row>
    <row r="155" spans="29:30" ht="27">
      <c r="AC155" s="68"/>
      <c r="AD155" s="68"/>
    </row>
    <row r="156" spans="29:30" ht="27">
      <c r="AC156" s="68"/>
      <c r="AD156" s="68"/>
    </row>
    <row r="157" spans="29:30" ht="27">
      <c r="AC157" s="68"/>
      <c r="AD157" s="68"/>
    </row>
    <row r="158" spans="29:30" ht="27">
      <c r="AC158" s="68"/>
      <c r="AD158" s="68"/>
    </row>
    <row r="159" spans="29:30" ht="27">
      <c r="AC159" s="68"/>
      <c r="AD159" s="68"/>
    </row>
    <row r="160" spans="29:30" ht="27">
      <c r="AC160" s="68"/>
      <c r="AD160" s="68"/>
    </row>
    <row r="161" spans="29:30" ht="27">
      <c r="AC161" s="68"/>
      <c r="AD161" s="68"/>
    </row>
    <row r="162" spans="29:30" ht="27">
      <c r="AC162" s="68"/>
      <c r="AD162" s="68"/>
    </row>
    <row r="163" spans="29:30" ht="27">
      <c r="AC163" s="68"/>
      <c r="AD163" s="68"/>
    </row>
    <row r="164" spans="29:30" ht="27">
      <c r="AC164" s="68"/>
      <c r="AD164" s="68"/>
    </row>
    <row r="165" spans="29:30" ht="27">
      <c r="AC165" s="68"/>
      <c r="AD165" s="68"/>
    </row>
    <row r="166" spans="29:30" ht="27">
      <c r="AC166" s="68"/>
      <c r="AD166" s="68"/>
    </row>
    <row r="167" spans="29:30" ht="27">
      <c r="AC167" s="68"/>
      <c r="AD167" s="68"/>
    </row>
    <row r="168" spans="29:30" ht="27">
      <c r="AC168" s="68"/>
      <c r="AD168" s="68"/>
    </row>
    <row r="169" spans="29:30" ht="27">
      <c r="AC169" s="68"/>
      <c r="AD169" s="68"/>
    </row>
    <row r="170" spans="29:30" ht="27">
      <c r="AC170" s="68"/>
      <c r="AD170" s="68"/>
    </row>
    <row r="171" spans="29:30" ht="27">
      <c r="AC171" s="68"/>
      <c r="AD171" s="68"/>
    </row>
    <row r="172" spans="29:30" ht="27">
      <c r="AC172" s="68"/>
      <c r="AD172" s="68"/>
    </row>
    <row r="173" spans="29:30" ht="27">
      <c r="AC173" s="68"/>
      <c r="AD173" s="68"/>
    </row>
    <row r="174" spans="29:30" ht="27">
      <c r="AC174" s="68"/>
      <c r="AD174" s="68"/>
    </row>
    <row r="175" spans="29:30" ht="27">
      <c r="AC175" s="68"/>
      <c r="AD175" s="68"/>
    </row>
    <row r="176" spans="29:30" ht="27">
      <c r="AC176" s="68"/>
      <c r="AD176" s="68"/>
    </row>
    <row r="177" spans="29:30" ht="27">
      <c r="AC177" s="68"/>
      <c r="AD177" s="68"/>
    </row>
    <row r="178" spans="29:30" ht="27">
      <c r="AC178" s="68"/>
      <c r="AD178" s="68"/>
    </row>
    <row r="179" spans="29:30" ht="27">
      <c r="AC179" s="68"/>
      <c r="AD179" s="68"/>
    </row>
    <row r="180" spans="29:30" ht="27">
      <c r="AC180" s="68"/>
      <c r="AD180" s="68"/>
    </row>
    <row r="181" spans="29:30" ht="27">
      <c r="AC181" s="68"/>
      <c r="AD181" s="68"/>
    </row>
    <row r="182" spans="29:30" ht="27">
      <c r="AC182" s="68"/>
      <c r="AD182" s="68"/>
    </row>
    <row r="183" spans="29:30" ht="27">
      <c r="AC183" s="68"/>
      <c r="AD183" s="68"/>
    </row>
    <row r="184" spans="29:30" ht="27">
      <c r="AC184" s="68"/>
      <c r="AD184" s="68"/>
    </row>
    <row r="185" spans="29:30" ht="27">
      <c r="AC185" s="68"/>
      <c r="AD185" s="68"/>
    </row>
    <row r="186" spans="29:30" ht="27">
      <c r="AC186" s="68"/>
      <c r="AD186" s="68"/>
    </row>
    <row r="187" spans="29:30" ht="27">
      <c r="AC187" s="68"/>
      <c r="AD187" s="68"/>
    </row>
    <row r="188" spans="29:30" ht="27">
      <c r="AC188" s="68"/>
      <c r="AD188" s="68"/>
    </row>
    <row r="189" spans="29:30" ht="27">
      <c r="AC189" s="68"/>
      <c r="AD189" s="68"/>
    </row>
    <row r="190" spans="29:30" ht="27">
      <c r="AC190" s="68"/>
      <c r="AD190" s="68"/>
    </row>
    <row r="191" spans="29:30" ht="27">
      <c r="AC191" s="68"/>
      <c r="AD191" s="68"/>
    </row>
    <row r="192" spans="29:30" ht="27">
      <c r="AC192" s="68"/>
      <c r="AD192" s="68"/>
    </row>
    <row r="193" spans="29:30" ht="27">
      <c r="AC193" s="68"/>
      <c r="AD193" s="68"/>
    </row>
    <row r="194" spans="29:30" ht="27">
      <c r="AC194" s="68"/>
      <c r="AD194" s="68"/>
    </row>
    <row r="195" spans="29:30" ht="27">
      <c r="AC195" s="68"/>
      <c r="AD195" s="68"/>
    </row>
    <row r="196" spans="29:30" ht="27">
      <c r="AC196" s="68"/>
      <c r="AD196" s="68"/>
    </row>
    <row r="197" spans="29:30" ht="27">
      <c r="AC197" s="68"/>
      <c r="AD197" s="68"/>
    </row>
    <row r="198" spans="29:30" ht="27">
      <c r="AC198" s="68"/>
      <c r="AD198" s="68"/>
    </row>
    <row r="199" spans="29:30" ht="27">
      <c r="AC199" s="68"/>
      <c r="AD199" s="68"/>
    </row>
    <row r="200" spans="29:30" ht="27">
      <c r="AC200" s="68"/>
      <c r="AD200" s="68"/>
    </row>
    <row r="201" spans="29:30" ht="27">
      <c r="AC201" s="68"/>
      <c r="AD201" s="68"/>
    </row>
    <row r="202" spans="29:30" ht="27">
      <c r="AC202" s="68"/>
      <c r="AD202" s="68"/>
    </row>
    <row r="203" spans="29:30" ht="27">
      <c r="AC203" s="68"/>
      <c r="AD203" s="68"/>
    </row>
    <row r="204" spans="29:30" ht="27">
      <c r="AC204" s="68"/>
      <c r="AD204" s="68"/>
    </row>
    <row r="205" spans="29:30" ht="27">
      <c r="AC205" s="68"/>
      <c r="AD205" s="68"/>
    </row>
    <row r="206" spans="29:30" ht="27">
      <c r="AC206" s="68"/>
      <c r="AD206" s="68"/>
    </row>
    <row r="207" spans="29:30" ht="27">
      <c r="AC207" s="68"/>
      <c r="AD207" s="68"/>
    </row>
    <row r="208" spans="29:30" ht="27">
      <c r="AC208" s="68"/>
      <c r="AD208" s="68"/>
    </row>
    <row r="209" spans="29:30" ht="27">
      <c r="AC209" s="68"/>
      <c r="AD209" s="68"/>
    </row>
    <row r="210" spans="29:30" ht="27">
      <c r="AC210" s="68"/>
      <c r="AD210" s="68"/>
    </row>
    <row r="211" spans="29:30" ht="27">
      <c r="AC211" s="68"/>
      <c r="AD211" s="68"/>
    </row>
    <row r="212" spans="29:30" ht="27">
      <c r="AC212" s="68"/>
      <c r="AD212" s="68"/>
    </row>
    <row r="213" spans="29:30" ht="27">
      <c r="AC213" s="68"/>
      <c r="AD213" s="68"/>
    </row>
    <row r="214" spans="29:30" ht="27">
      <c r="AC214" s="68"/>
      <c r="AD214" s="68"/>
    </row>
    <row r="215" spans="29:30" ht="27">
      <c r="AC215" s="68"/>
      <c r="AD215" s="68"/>
    </row>
    <row r="216" spans="29:30" ht="27">
      <c r="AC216" s="68"/>
      <c r="AD216" s="68"/>
    </row>
    <row r="217" spans="29:30" ht="27">
      <c r="AC217" s="68"/>
      <c r="AD217" s="68"/>
    </row>
    <row r="218" spans="29:30" ht="27">
      <c r="AC218" s="68"/>
      <c r="AD218" s="68"/>
    </row>
    <row r="219" spans="29:30" ht="27">
      <c r="AC219" s="68"/>
      <c r="AD219" s="68"/>
    </row>
    <row r="220" spans="29:30" ht="27">
      <c r="AC220" s="68"/>
      <c r="AD220" s="68"/>
    </row>
    <row r="221" spans="29:30" ht="27">
      <c r="AC221" s="68"/>
      <c r="AD221" s="68"/>
    </row>
    <row r="222" spans="29:30" ht="27">
      <c r="AC222" s="68"/>
      <c r="AD222" s="68"/>
    </row>
    <row r="223" spans="29:30" ht="27">
      <c r="AC223" s="68"/>
      <c r="AD223" s="68"/>
    </row>
    <row r="224" spans="29:30" ht="27">
      <c r="AC224" s="68"/>
      <c r="AD224" s="68"/>
    </row>
    <row r="225" spans="29:30" ht="27">
      <c r="AC225" s="68"/>
      <c r="AD225" s="68"/>
    </row>
    <row r="226" spans="29:30" ht="27">
      <c r="AC226" s="68"/>
      <c r="AD226" s="68"/>
    </row>
    <row r="227" spans="29:30" ht="27">
      <c r="AC227" s="68"/>
      <c r="AD227" s="68"/>
    </row>
    <row r="228" spans="29:30" ht="27">
      <c r="AC228" s="68"/>
      <c r="AD228" s="68"/>
    </row>
    <row r="229" spans="29:30" ht="27">
      <c r="AC229" s="68"/>
      <c r="AD229" s="68"/>
    </row>
    <row r="230" spans="29:30" ht="27">
      <c r="AC230" s="68"/>
      <c r="AD230" s="68"/>
    </row>
    <row r="231" spans="29:30" ht="27">
      <c r="AC231" s="68"/>
      <c r="AD231" s="68"/>
    </row>
    <row r="232" spans="29:30" ht="27">
      <c r="AC232" s="68"/>
      <c r="AD232" s="68"/>
    </row>
    <row r="233" spans="29:30" ht="27">
      <c r="AC233" s="68"/>
      <c r="AD233" s="68"/>
    </row>
    <row r="234" spans="29:30" ht="27">
      <c r="AC234" s="68"/>
      <c r="AD234" s="68"/>
    </row>
    <row r="235" spans="29:30" ht="27">
      <c r="AC235" s="68"/>
      <c r="AD235" s="68"/>
    </row>
    <row r="236" spans="29:30" ht="27">
      <c r="AC236" s="68"/>
      <c r="AD236" s="68"/>
    </row>
    <row r="237" spans="29:30" ht="27">
      <c r="AC237" s="68"/>
      <c r="AD237" s="68"/>
    </row>
    <row r="238" spans="29:30" ht="27">
      <c r="AC238" s="68"/>
      <c r="AD238" s="68"/>
    </row>
    <row r="239" spans="29:30" ht="27">
      <c r="AC239" s="68"/>
      <c r="AD239" s="68"/>
    </row>
    <row r="240" spans="29:30" ht="27">
      <c r="AC240" s="68"/>
      <c r="AD240" s="68"/>
    </row>
    <row r="241" spans="29:30" ht="27">
      <c r="AC241" s="68"/>
      <c r="AD241" s="68"/>
    </row>
    <row r="242" spans="29:30" ht="27">
      <c r="AC242" s="68"/>
      <c r="AD242" s="68"/>
    </row>
    <row r="243" spans="29:30" ht="27">
      <c r="AC243" s="68"/>
      <c r="AD243" s="68"/>
    </row>
    <row r="244" spans="29:30" ht="27">
      <c r="AC244" s="68"/>
      <c r="AD244" s="68"/>
    </row>
    <row r="245" spans="29:30" ht="27">
      <c r="AC245" s="68"/>
      <c r="AD245" s="68"/>
    </row>
    <row r="246" spans="29:30" ht="27">
      <c r="AC246" s="68"/>
      <c r="AD246" s="68"/>
    </row>
    <row r="247" spans="29:30" ht="27">
      <c r="AC247" s="68"/>
      <c r="AD247" s="68"/>
    </row>
    <row r="248" spans="29:30" ht="27">
      <c r="AC248" s="68"/>
      <c r="AD248" s="68"/>
    </row>
    <row r="249" spans="29:30" ht="27">
      <c r="AC249" s="68"/>
      <c r="AD249" s="68"/>
    </row>
    <row r="250" spans="29:30" ht="27">
      <c r="AC250" s="68"/>
      <c r="AD250" s="68"/>
    </row>
    <row r="251" spans="29:30" ht="27">
      <c r="AC251" s="68"/>
      <c r="AD251" s="68"/>
    </row>
    <row r="252" spans="29:30" ht="27">
      <c r="AC252" s="68"/>
      <c r="AD252" s="68"/>
    </row>
    <row r="253" spans="29:30" ht="27">
      <c r="AC253" s="68"/>
      <c r="AD253" s="68"/>
    </row>
    <row r="254" spans="29:30" ht="27">
      <c r="AC254" s="68"/>
      <c r="AD254" s="68"/>
    </row>
    <row r="255" spans="29:30" ht="27">
      <c r="AC255" s="68"/>
      <c r="AD255" s="68"/>
    </row>
    <row r="256" spans="29:30" ht="27">
      <c r="AC256" s="68"/>
      <c r="AD256" s="68"/>
    </row>
    <row r="257" spans="29:30" ht="27">
      <c r="AC257" s="68"/>
      <c r="AD257" s="6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24" r:id="rId1"/>
  <headerFooter alignWithMargins="0">
    <oddFooter>&amp;C&amp;16 &amp;"Arial,Bold"34&amp;"-,Regular"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B5">
      <selection activeCell="J11" sqref="J11"/>
    </sheetView>
  </sheetViews>
  <sheetFormatPr defaultColWidth="9.140625" defaultRowHeight="15"/>
  <cols>
    <col min="1" max="1" width="52.140625" style="5" customWidth="1"/>
    <col min="2" max="2" width="23.8515625" style="5" customWidth="1"/>
    <col min="3" max="3" width="21.57421875" style="5" customWidth="1"/>
    <col min="4" max="4" width="21.7109375" style="5" customWidth="1"/>
    <col min="5" max="5" width="16.8515625" style="5" customWidth="1"/>
    <col min="6" max="6" width="17.140625" style="5" customWidth="1"/>
    <col min="7" max="7" width="21.00390625" style="5" customWidth="1"/>
    <col min="8" max="8" width="21.140625" style="5" customWidth="1"/>
    <col min="9" max="9" width="9.140625" style="14" customWidth="1"/>
    <col min="10" max="16384" width="9.140625" style="5" customWidth="1"/>
  </cols>
  <sheetData>
    <row r="1" spans="1:9" s="2" customFormat="1" ht="18.75" thickBot="1">
      <c r="A1" s="9"/>
      <c r="B1" s="9" t="s">
        <v>169</v>
      </c>
      <c r="C1" s="28"/>
      <c r="D1" s="29" t="s">
        <v>170</v>
      </c>
      <c r="E1" s="1"/>
      <c r="F1" s="6"/>
      <c r="G1" s="7" t="s">
        <v>263</v>
      </c>
      <c r="H1" s="8"/>
      <c r="I1" s="3"/>
    </row>
    <row r="2" spans="1:9" s="2" customFormat="1" ht="18">
      <c r="A2" s="10"/>
      <c r="B2" s="10" t="s">
        <v>210</v>
      </c>
      <c r="C2" s="35"/>
      <c r="D2" s="3" t="s">
        <v>211</v>
      </c>
      <c r="E2" s="4"/>
      <c r="F2" s="9" t="s">
        <v>173</v>
      </c>
      <c r="G2" s="9" t="s">
        <v>174</v>
      </c>
      <c r="H2" s="9" t="s">
        <v>175</v>
      </c>
      <c r="I2" s="3"/>
    </row>
    <row r="3" spans="1:9" s="2" customFormat="1" ht="18.75" thickBot="1">
      <c r="A3" s="10"/>
      <c r="B3" s="10"/>
      <c r="C3" s="35"/>
      <c r="D3" s="3"/>
      <c r="E3" s="4"/>
      <c r="F3" s="10" t="s">
        <v>176</v>
      </c>
      <c r="G3" s="10" t="s">
        <v>177</v>
      </c>
      <c r="H3" s="10" t="s">
        <v>178</v>
      </c>
      <c r="I3" s="3"/>
    </row>
    <row r="4" spans="1:9" s="2" customFormat="1" ht="36.75" thickBot="1">
      <c r="A4" s="16" t="s">
        <v>401</v>
      </c>
      <c r="B4" s="32" t="s">
        <v>235</v>
      </c>
      <c r="C4" s="32" t="s">
        <v>236</v>
      </c>
      <c r="D4" s="32" t="s">
        <v>237</v>
      </c>
      <c r="E4" s="32" t="s">
        <v>171</v>
      </c>
      <c r="F4" s="32" t="s">
        <v>238</v>
      </c>
      <c r="G4" s="32" t="s">
        <v>239</v>
      </c>
      <c r="H4" s="32" t="s">
        <v>240</v>
      </c>
      <c r="I4" s="3"/>
    </row>
    <row r="5" spans="1:9" s="2" customFormat="1" ht="36" customHeight="1">
      <c r="A5" s="391"/>
      <c r="B5" s="391"/>
      <c r="C5" s="391"/>
      <c r="D5" s="391"/>
      <c r="E5" s="391"/>
      <c r="F5" s="391"/>
      <c r="G5" s="391"/>
      <c r="H5" s="391"/>
      <c r="I5" s="3"/>
    </row>
    <row r="6" spans="1:8" ht="38.25" customHeight="1">
      <c r="A6" s="285" t="s">
        <v>402</v>
      </c>
      <c r="B6" s="17"/>
      <c r="C6" s="17"/>
      <c r="D6" s="17"/>
      <c r="E6" s="17"/>
      <c r="F6" s="17"/>
      <c r="G6" s="17"/>
      <c r="H6" s="17"/>
    </row>
    <row r="7" spans="1:8" ht="35.25" customHeight="1">
      <c r="A7" s="13" t="s">
        <v>322</v>
      </c>
      <c r="B7" s="17"/>
      <c r="C7" s="17">
        <v>25</v>
      </c>
      <c r="D7" s="17">
        <v>25</v>
      </c>
      <c r="E7" s="17">
        <v>25</v>
      </c>
      <c r="F7" s="17">
        <v>25</v>
      </c>
      <c r="G7" s="17">
        <v>25</v>
      </c>
      <c r="H7" s="17">
        <v>25</v>
      </c>
    </row>
    <row r="8" spans="1:8" ht="36" customHeight="1">
      <c r="A8" s="13" t="s">
        <v>403</v>
      </c>
      <c r="B8" s="17"/>
      <c r="C8" s="17">
        <v>5</v>
      </c>
      <c r="D8" s="17">
        <v>6</v>
      </c>
      <c r="E8" s="17">
        <v>6</v>
      </c>
      <c r="F8" s="17">
        <v>6</v>
      </c>
      <c r="G8" s="17">
        <v>6</v>
      </c>
      <c r="H8" s="17">
        <v>6</v>
      </c>
    </row>
    <row r="9" spans="1:8" ht="36" customHeight="1">
      <c r="A9" s="13" t="s">
        <v>404</v>
      </c>
      <c r="B9" s="17"/>
      <c r="C9" s="17"/>
      <c r="D9" s="17"/>
      <c r="E9" s="17"/>
      <c r="F9" s="17"/>
      <c r="G9" s="17"/>
      <c r="H9" s="17"/>
    </row>
    <row r="10" spans="1:8" ht="37.5" customHeight="1">
      <c r="A10" s="13" t="s">
        <v>405</v>
      </c>
      <c r="B10" s="17"/>
      <c r="C10" s="17">
        <v>4</v>
      </c>
      <c r="D10" s="17">
        <v>4</v>
      </c>
      <c r="E10" s="17">
        <v>4</v>
      </c>
      <c r="F10" s="17">
        <v>6</v>
      </c>
      <c r="G10" s="17">
        <v>8</v>
      </c>
      <c r="H10" s="17">
        <v>8</v>
      </c>
    </row>
    <row r="11" spans="1:8" ht="36" customHeight="1">
      <c r="A11" s="13" t="s">
        <v>406</v>
      </c>
      <c r="B11" s="17"/>
      <c r="C11" s="17"/>
      <c r="D11" s="17"/>
      <c r="E11" s="17">
        <v>128</v>
      </c>
      <c r="F11" s="17">
        <v>133</v>
      </c>
      <c r="G11" s="17">
        <v>151</v>
      </c>
      <c r="H11" s="17">
        <v>151</v>
      </c>
    </row>
    <row r="12" spans="1:8" ht="36" customHeight="1" thickBot="1">
      <c r="A12" s="15"/>
      <c r="B12" s="18"/>
      <c r="C12" s="18"/>
      <c r="D12" s="18"/>
      <c r="E12" s="18"/>
      <c r="F12" s="18"/>
      <c r="G12" s="18"/>
      <c r="H12" s="18"/>
    </row>
    <row r="13" spans="1:9" s="2" customFormat="1" ht="36.75" customHeight="1" thickBot="1">
      <c r="A13" s="16" t="s">
        <v>407</v>
      </c>
      <c r="B13" s="25">
        <f>SUM(B7:B12)</f>
        <v>0</v>
      </c>
      <c r="C13" s="25">
        <f aca="true" t="shared" si="0" ref="C13:H13">SUM(C7:C12)</f>
        <v>34</v>
      </c>
      <c r="D13" s="25">
        <f t="shared" si="0"/>
        <v>35</v>
      </c>
      <c r="E13" s="25">
        <f t="shared" si="0"/>
        <v>163</v>
      </c>
      <c r="F13" s="25">
        <f t="shared" si="0"/>
        <v>170</v>
      </c>
      <c r="G13" s="25">
        <f t="shared" si="0"/>
        <v>190</v>
      </c>
      <c r="H13" s="25">
        <f t="shared" si="0"/>
        <v>190</v>
      </c>
      <c r="I13" s="3"/>
    </row>
    <row r="14" spans="1:8" ht="33.75" customHeight="1">
      <c r="A14" s="14"/>
      <c r="B14" s="26"/>
      <c r="C14" s="26"/>
      <c r="D14" s="26"/>
      <c r="E14" s="26"/>
      <c r="F14" s="26"/>
      <c r="G14" s="26"/>
      <c r="H14" s="26"/>
    </row>
    <row r="15" spans="1:8" ht="36.75" customHeight="1">
      <c r="A15" s="3"/>
      <c r="B15" s="27"/>
      <c r="C15" s="27"/>
      <c r="D15" s="27"/>
      <c r="E15" s="27"/>
      <c r="F15" s="27"/>
      <c r="G15" s="27"/>
      <c r="H15" s="27"/>
    </row>
    <row r="16" spans="1:8" ht="30.75" customHeight="1">
      <c r="A16" s="14"/>
      <c r="B16" s="26"/>
      <c r="C16" s="26"/>
      <c r="D16" s="26"/>
      <c r="E16" s="26"/>
      <c r="F16" s="26"/>
      <c r="G16" s="26"/>
      <c r="H16" s="26"/>
    </row>
    <row r="17" spans="1:8" ht="18">
      <c r="A17" s="14"/>
      <c r="B17" s="26"/>
      <c r="C17" s="26"/>
      <c r="D17" s="26"/>
      <c r="E17" s="26"/>
      <c r="F17" s="26"/>
      <c r="G17" s="26"/>
      <c r="H17" s="26"/>
    </row>
    <row r="18" spans="2:8" ht="18">
      <c r="B18" s="19"/>
      <c r="C18" s="19"/>
      <c r="D18" s="19"/>
      <c r="E18" s="19"/>
      <c r="F18" s="19"/>
      <c r="G18" s="19"/>
      <c r="H18" s="19"/>
    </row>
    <row r="19" spans="2:8" ht="18">
      <c r="B19" s="19"/>
      <c r="C19" s="19"/>
      <c r="D19" s="19"/>
      <c r="E19" s="19"/>
      <c r="F19" s="19"/>
      <c r="G19" s="19"/>
      <c r="H19" s="19"/>
    </row>
    <row r="20" spans="2:8" ht="18">
      <c r="B20" s="19"/>
      <c r="C20" s="19"/>
      <c r="D20" s="19"/>
      <c r="E20" s="19"/>
      <c r="F20" s="19"/>
      <c r="G20" s="19"/>
      <c r="H20" s="19"/>
    </row>
    <row r="21" spans="2:8" ht="18">
      <c r="B21" s="19"/>
      <c r="C21" s="19"/>
      <c r="D21" s="19"/>
      <c r="E21" s="19"/>
      <c r="F21" s="19"/>
      <c r="G21" s="19"/>
      <c r="H21" s="19"/>
    </row>
    <row r="22" spans="2:8" ht="18">
      <c r="B22" s="19"/>
      <c r="C22" s="19"/>
      <c r="D22" s="19"/>
      <c r="E22" s="19"/>
      <c r="F22" s="19"/>
      <c r="G22" s="19"/>
      <c r="H22" s="19"/>
    </row>
    <row r="23" spans="2:8" ht="18">
      <c r="B23" s="19"/>
      <c r="C23" s="19"/>
      <c r="D23" s="19"/>
      <c r="E23" s="19"/>
      <c r="F23" s="19"/>
      <c r="G23" s="19"/>
      <c r="H23" s="19"/>
    </row>
    <row r="24" spans="2:8" ht="18">
      <c r="B24" s="19"/>
      <c r="C24" s="19"/>
      <c r="D24" s="19"/>
      <c r="E24" s="19"/>
      <c r="F24" s="19"/>
      <c r="G24" s="19"/>
      <c r="H24" s="19"/>
    </row>
    <row r="25" spans="2:8" ht="18">
      <c r="B25" s="19"/>
      <c r="C25" s="19"/>
      <c r="D25" s="19"/>
      <c r="E25" s="19"/>
      <c r="F25" s="19"/>
      <c r="G25" s="19"/>
      <c r="H25" s="19"/>
    </row>
    <row r="26" spans="2:8" ht="18">
      <c r="B26" s="19"/>
      <c r="C26" s="19"/>
      <c r="D26" s="19"/>
      <c r="E26" s="19"/>
      <c r="F26" s="19"/>
      <c r="G26" s="19"/>
      <c r="H26" s="19"/>
    </row>
    <row r="27" spans="2:8" ht="18">
      <c r="B27" s="19"/>
      <c r="C27" s="19"/>
      <c r="D27" s="19"/>
      <c r="E27" s="19"/>
      <c r="F27" s="19"/>
      <c r="G27" s="19"/>
      <c r="H27" s="19"/>
    </row>
    <row r="28" spans="2:8" ht="18">
      <c r="B28" s="19"/>
      <c r="C28" s="19"/>
      <c r="D28" s="19"/>
      <c r="E28" s="19"/>
      <c r="F28" s="19"/>
      <c r="G28" s="19"/>
      <c r="H28" s="19"/>
    </row>
    <row r="29" spans="2:8" ht="18">
      <c r="B29" s="19"/>
      <c r="C29" s="19"/>
      <c r="D29" s="19"/>
      <c r="E29" s="19"/>
      <c r="F29" s="19"/>
      <c r="G29" s="19"/>
      <c r="H29" s="19"/>
    </row>
    <row r="30" spans="2:8" ht="18">
      <c r="B30" s="19"/>
      <c r="C30" s="19"/>
      <c r="D30" s="19"/>
      <c r="E30" s="19"/>
      <c r="F30" s="19"/>
      <c r="G30" s="19"/>
      <c r="H30" s="19"/>
    </row>
    <row r="31" spans="2:8" ht="18">
      <c r="B31" s="19"/>
      <c r="C31" s="19"/>
      <c r="D31" s="19"/>
      <c r="E31" s="19"/>
      <c r="F31" s="19"/>
      <c r="G31" s="19"/>
      <c r="H31" s="19"/>
    </row>
    <row r="32" spans="2:8" ht="18">
      <c r="B32" s="19"/>
      <c r="C32" s="19"/>
      <c r="D32" s="19"/>
      <c r="E32" s="19"/>
      <c r="F32" s="19"/>
      <c r="G32" s="19"/>
      <c r="H32" s="19"/>
    </row>
    <row r="33" spans="2:8" ht="18">
      <c r="B33" s="19"/>
      <c r="C33" s="19"/>
      <c r="D33" s="19"/>
      <c r="E33" s="19"/>
      <c r="F33" s="19"/>
      <c r="G33" s="19"/>
      <c r="H33" s="19"/>
    </row>
    <row r="34" spans="2:8" ht="18">
      <c r="B34" s="19"/>
      <c r="C34" s="19"/>
      <c r="D34" s="19"/>
      <c r="E34" s="19"/>
      <c r="F34" s="19"/>
      <c r="G34" s="19"/>
      <c r="H34" s="19"/>
    </row>
    <row r="35" spans="2:8" ht="18">
      <c r="B35" s="19"/>
      <c r="C35" s="19"/>
      <c r="D35" s="19"/>
      <c r="E35" s="19"/>
      <c r="F35" s="19"/>
      <c r="G35" s="19"/>
      <c r="H35" s="19"/>
    </row>
    <row r="36" spans="2:8" ht="18">
      <c r="B36" s="19"/>
      <c r="C36" s="19"/>
      <c r="D36" s="19"/>
      <c r="E36" s="19"/>
      <c r="F36" s="19"/>
      <c r="G36" s="19"/>
      <c r="H36" s="19"/>
    </row>
    <row r="37" spans="2:8" ht="18">
      <c r="B37" s="19"/>
      <c r="C37" s="19"/>
      <c r="D37" s="19"/>
      <c r="E37" s="19"/>
      <c r="F37" s="19"/>
      <c r="G37" s="19"/>
      <c r="H37" s="19"/>
    </row>
    <row r="38" spans="2:8" ht="18">
      <c r="B38" s="19"/>
      <c r="C38" s="19"/>
      <c r="D38" s="19"/>
      <c r="E38" s="19"/>
      <c r="F38" s="19"/>
      <c r="G38" s="19"/>
      <c r="H38" s="19"/>
    </row>
    <row r="39" spans="2:8" ht="18">
      <c r="B39" s="19"/>
      <c r="C39" s="19"/>
      <c r="D39" s="19"/>
      <c r="E39" s="19"/>
      <c r="F39" s="19"/>
      <c r="G39" s="19"/>
      <c r="H39" s="19"/>
    </row>
    <row r="40" spans="2:8" ht="18">
      <c r="B40" s="19"/>
      <c r="C40" s="19"/>
      <c r="D40" s="19"/>
      <c r="E40" s="19"/>
      <c r="F40" s="19"/>
      <c r="G40" s="19"/>
      <c r="H40" s="19"/>
    </row>
    <row r="41" spans="2:8" ht="18">
      <c r="B41" s="19"/>
      <c r="C41" s="19"/>
      <c r="D41" s="19"/>
      <c r="E41" s="19"/>
      <c r="F41" s="19"/>
      <c r="G41" s="19"/>
      <c r="H41" s="19"/>
    </row>
    <row r="42" spans="2:8" ht="18">
      <c r="B42" s="19"/>
      <c r="C42" s="19"/>
      <c r="D42" s="19"/>
      <c r="E42" s="19"/>
      <c r="F42" s="19"/>
      <c r="G42" s="19"/>
      <c r="H42" s="19"/>
    </row>
    <row r="43" spans="2:8" ht="18">
      <c r="B43" s="19"/>
      <c r="C43" s="19"/>
      <c r="D43" s="19"/>
      <c r="E43" s="19"/>
      <c r="F43" s="19"/>
      <c r="G43" s="19"/>
      <c r="H43" s="19"/>
    </row>
    <row r="44" spans="2:8" ht="18">
      <c r="B44" s="19"/>
      <c r="C44" s="19"/>
      <c r="D44" s="19"/>
      <c r="E44" s="19"/>
      <c r="F44" s="19"/>
      <c r="G44" s="19"/>
      <c r="H44" s="19"/>
    </row>
    <row r="45" spans="2:8" ht="18">
      <c r="B45" s="19"/>
      <c r="C45" s="19"/>
      <c r="D45" s="19"/>
      <c r="E45" s="19"/>
      <c r="F45" s="19"/>
      <c r="G45" s="19"/>
      <c r="H45" s="19"/>
    </row>
    <row r="46" spans="2:8" ht="18">
      <c r="B46" s="19"/>
      <c r="C46" s="19"/>
      <c r="D46" s="19"/>
      <c r="E46" s="19"/>
      <c r="F46" s="19"/>
      <c r="G46" s="19"/>
      <c r="H46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1"/>
  <headerFooter alignWithMargins="0">
    <oddFooter>&amp;C&amp;"-,Bold"&amp;16 35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60" workbookViewId="0" topLeftCell="D8">
      <selection activeCell="Q28" sqref="Q28"/>
    </sheetView>
  </sheetViews>
  <sheetFormatPr defaultColWidth="9.140625" defaultRowHeight="15"/>
  <cols>
    <col min="1" max="1" width="48.8515625" style="119" customWidth="1"/>
    <col min="2" max="2" width="0.42578125" style="119" hidden="1" customWidth="1"/>
    <col min="3" max="3" width="13.57421875" style="119" customWidth="1"/>
    <col min="4" max="4" width="14.57421875" style="119" customWidth="1"/>
    <col min="5" max="5" width="14.28125" style="119" customWidth="1"/>
    <col min="6" max="7" width="13.7109375" style="119" customWidth="1"/>
    <col min="8" max="8" width="13.8515625" style="119" customWidth="1"/>
    <col min="9" max="9" width="13.57421875" style="119" customWidth="1"/>
    <col min="10" max="10" width="13.8515625" style="119" customWidth="1"/>
    <col min="11" max="12" width="14.00390625" style="119" customWidth="1"/>
    <col min="13" max="13" width="14.57421875" style="119" customWidth="1"/>
    <col min="14" max="14" width="14.421875" style="119" customWidth="1"/>
    <col min="15" max="15" width="15.00390625" style="119" customWidth="1"/>
    <col min="16" max="16384" width="9.140625" style="119" customWidth="1"/>
  </cols>
  <sheetData>
    <row r="1" s="116" customFormat="1" ht="16.5" thickBot="1">
      <c r="A1" s="116" t="s">
        <v>408</v>
      </c>
    </row>
    <row r="2" spans="1:15" ht="15.75">
      <c r="A2" s="117"/>
      <c r="B2" s="117"/>
      <c r="C2" s="118" t="s">
        <v>409</v>
      </c>
      <c r="D2" s="118" t="s">
        <v>409</v>
      </c>
      <c r="E2" s="118" t="s">
        <v>409</v>
      </c>
      <c r="F2" s="118" t="s">
        <v>409</v>
      </c>
      <c r="G2" s="118" t="s">
        <v>409</v>
      </c>
      <c r="H2" s="118" t="s">
        <v>409</v>
      </c>
      <c r="I2" s="118" t="s">
        <v>409</v>
      </c>
      <c r="J2" s="118" t="s">
        <v>409</v>
      </c>
      <c r="K2" s="118" t="s">
        <v>409</v>
      </c>
      <c r="L2" s="118" t="s">
        <v>409</v>
      </c>
      <c r="M2" s="118" t="s">
        <v>409</v>
      </c>
      <c r="N2" s="118" t="s">
        <v>409</v>
      </c>
      <c r="O2" s="119" t="s">
        <v>99</v>
      </c>
    </row>
    <row r="3" spans="1:14" ht="15.75">
      <c r="A3" s="120"/>
      <c r="B3" s="120"/>
      <c r="C3" s="121" t="s">
        <v>410</v>
      </c>
      <c r="D3" s="122" t="s">
        <v>411</v>
      </c>
      <c r="E3" s="123" t="s">
        <v>412</v>
      </c>
      <c r="F3" s="123" t="s">
        <v>413</v>
      </c>
      <c r="G3" s="123" t="s">
        <v>414</v>
      </c>
      <c r="H3" s="123" t="s">
        <v>415</v>
      </c>
      <c r="I3" s="123" t="s">
        <v>416</v>
      </c>
      <c r="J3" s="123" t="s">
        <v>417</v>
      </c>
      <c r="K3" s="123" t="s">
        <v>418</v>
      </c>
      <c r="L3" s="123" t="s">
        <v>419</v>
      </c>
      <c r="M3" s="123" t="s">
        <v>420</v>
      </c>
      <c r="N3" s="123" t="s">
        <v>421</v>
      </c>
    </row>
    <row r="4" spans="1:14" s="126" customFormat="1" ht="16.5" thickBot="1">
      <c r="A4" s="124"/>
      <c r="B4" s="124"/>
      <c r="C4" s="125">
        <v>2008</v>
      </c>
      <c r="D4" s="125">
        <v>2008</v>
      </c>
      <c r="E4" s="125">
        <v>2008</v>
      </c>
      <c r="F4" s="125">
        <v>2008</v>
      </c>
      <c r="G4" s="125">
        <v>2008</v>
      </c>
      <c r="H4" s="125">
        <v>2008</v>
      </c>
      <c r="I4" s="125">
        <v>2009</v>
      </c>
      <c r="J4" s="125">
        <v>2009</v>
      </c>
      <c r="K4" s="125">
        <v>2009</v>
      </c>
      <c r="L4" s="125">
        <v>2009</v>
      </c>
      <c r="M4" s="125">
        <v>2009</v>
      </c>
      <c r="N4" s="125">
        <v>2009</v>
      </c>
    </row>
    <row r="5" spans="1:15" s="128" customFormat="1" ht="15.75">
      <c r="A5" s="123" t="s">
        <v>422</v>
      </c>
      <c r="B5" s="123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375"/>
    </row>
    <row r="6" spans="1:15" ht="15.75">
      <c r="A6" s="129" t="s">
        <v>423</v>
      </c>
      <c r="B6" s="129"/>
      <c r="C6" s="130">
        <v>365000</v>
      </c>
      <c r="D6" s="130">
        <v>225709</v>
      </c>
      <c r="E6" s="130">
        <v>208884</v>
      </c>
      <c r="F6" s="130">
        <v>195000</v>
      </c>
      <c r="G6" s="130">
        <v>187378</v>
      </c>
      <c r="H6" s="130">
        <v>210394</v>
      </c>
      <c r="I6" s="130">
        <v>177241</v>
      </c>
      <c r="J6" s="130">
        <v>229162</v>
      </c>
      <c r="K6" s="130">
        <v>162168</v>
      </c>
      <c r="L6" s="130">
        <v>152767</v>
      </c>
      <c r="M6" s="130">
        <v>190354</v>
      </c>
      <c r="N6" s="130">
        <v>195943</v>
      </c>
      <c r="O6" s="375">
        <f>SUM(C6:N6)</f>
        <v>2500000</v>
      </c>
    </row>
    <row r="7" spans="1:15" ht="15.75">
      <c r="A7" s="129" t="s">
        <v>424</v>
      </c>
      <c r="B7" s="129"/>
      <c r="C7" s="130">
        <v>58121</v>
      </c>
      <c r="D7" s="130">
        <v>63955</v>
      </c>
      <c r="E7" s="130">
        <v>67306</v>
      </c>
      <c r="F7" s="130">
        <v>74036</v>
      </c>
      <c r="G7" s="130">
        <v>85124</v>
      </c>
      <c r="H7" s="130">
        <v>79461</v>
      </c>
      <c r="I7" s="130">
        <v>85637</v>
      </c>
      <c r="J7" s="130">
        <v>93637</v>
      </c>
      <c r="K7" s="130">
        <v>103000</v>
      </c>
      <c r="L7" s="130">
        <v>113300</v>
      </c>
      <c r="M7" s="130">
        <v>124630</v>
      </c>
      <c r="N7" s="130">
        <v>137093</v>
      </c>
      <c r="O7" s="375">
        <f aca="true" t="shared" si="0" ref="O7:O15">SUM(C7:N7)</f>
        <v>1085300</v>
      </c>
    </row>
    <row r="8" spans="1:15" ht="15.75">
      <c r="A8" s="129" t="s">
        <v>425</v>
      </c>
      <c r="B8" s="129"/>
      <c r="C8" s="130">
        <v>38828</v>
      </c>
      <c r="D8" s="130">
        <v>42711</v>
      </c>
      <c r="E8" s="130">
        <v>46982</v>
      </c>
      <c r="F8" s="130">
        <v>51680</v>
      </c>
      <c r="G8" s="130">
        <v>54781</v>
      </c>
      <c r="H8" s="130">
        <v>58068</v>
      </c>
      <c r="I8" s="130">
        <v>63874</v>
      </c>
      <c r="J8" s="130">
        <v>67707</v>
      </c>
      <c r="K8" s="130">
        <v>71769</v>
      </c>
      <c r="L8" s="130">
        <v>46705</v>
      </c>
      <c r="M8" s="130">
        <v>50902</v>
      </c>
      <c r="N8" s="130">
        <v>55993</v>
      </c>
      <c r="O8" s="375">
        <f t="shared" si="0"/>
        <v>650000</v>
      </c>
    </row>
    <row r="9" spans="1:15" ht="15.75">
      <c r="A9" s="129" t="s">
        <v>459</v>
      </c>
      <c r="B9" s="129"/>
      <c r="C9" s="130">
        <v>49063</v>
      </c>
      <c r="D9" s="130">
        <v>52007</v>
      </c>
      <c r="E9" s="130">
        <v>55127</v>
      </c>
      <c r="F9" s="130">
        <v>58435</v>
      </c>
      <c r="G9" s="130">
        <v>61941</v>
      </c>
      <c r="H9" s="130">
        <v>65657</v>
      </c>
      <c r="I9" s="130">
        <v>69597</v>
      </c>
      <c r="J9" s="130">
        <v>73773</v>
      </c>
      <c r="K9" s="130">
        <v>78199</v>
      </c>
      <c r="L9" s="130">
        <v>82891</v>
      </c>
      <c r="M9" s="130">
        <v>87864</v>
      </c>
      <c r="N9" s="130">
        <v>155966</v>
      </c>
      <c r="O9" s="375">
        <f t="shared" si="0"/>
        <v>890520</v>
      </c>
    </row>
    <row r="10" spans="1:15" ht="15.75">
      <c r="A10" s="129" t="s">
        <v>426</v>
      </c>
      <c r="B10" s="129"/>
      <c r="C10" s="130">
        <v>373581</v>
      </c>
      <c r="D10" s="130">
        <v>373581</v>
      </c>
      <c r="E10" s="130">
        <v>373581</v>
      </c>
      <c r="F10" s="130">
        <v>373581</v>
      </c>
      <c r="G10" s="130">
        <v>373581</v>
      </c>
      <c r="H10" s="130">
        <v>373581</v>
      </c>
      <c r="I10" s="130">
        <v>373581</v>
      </c>
      <c r="J10" s="130">
        <v>373581</v>
      </c>
      <c r="K10" s="130">
        <v>373581</v>
      </c>
      <c r="L10" s="130">
        <v>373581</v>
      </c>
      <c r="M10" s="130">
        <v>373581</v>
      </c>
      <c r="N10" s="130">
        <v>373580</v>
      </c>
      <c r="O10" s="375">
        <f t="shared" si="0"/>
        <v>4482971</v>
      </c>
    </row>
    <row r="11" spans="1:15" ht="15.75">
      <c r="A11" s="129" t="s">
        <v>456</v>
      </c>
      <c r="B11" s="129"/>
      <c r="C11" s="130">
        <v>120485</v>
      </c>
      <c r="D11" s="130">
        <v>120485</v>
      </c>
      <c r="E11" s="130">
        <v>121136</v>
      </c>
      <c r="F11" s="130">
        <v>121673</v>
      </c>
      <c r="G11" s="130">
        <v>121673</v>
      </c>
      <c r="H11" s="130">
        <v>119439</v>
      </c>
      <c r="I11" s="130">
        <v>121852</v>
      </c>
      <c r="J11" s="130">
        <v>121718</v>
      </c>
      <c r="K11" s="130">
        <v>121718</v>
      </c>
      <c r="L11" s="130">
        <v>109752</v>
      </c>
      <c r="M11" s="130">
        <v>121915</v>
      </c>
      <c r="N11" s="130">
        <v>204464</v>
      </c>
      <c r="O11" s="375">
        <f t="shared" si="0"/>
        <v>1526310</v>
      </c>
    </row>
    <row r="12" spans="1:15" ht="15.75">
      <c r="A12" s="129" t="s">
        <v>427</v>
      </c>
      <c r="B12" s="129"/>
      <c r="C12" s="130">
        <v>32815</v>
      </c>
      <c r="D12" s="130">
        <v>33144</v>
      </c>
      <c r="E12" s="130">
        <v>33475</v>
      </c>
      <c r="F12" s="130">
        <v>33809</v>
      </c>
      <c r="G12" s="130">
        <v>34147</v>
      </c>
      <c r="H12" s="130">
        <v>34489</v>
      </c>
      <c r="I12" s="130">
        <v>34834</v>
      </c>
      <c r="J12" s="130">
        <v>35182</v>
      </c>
      <c r="K12" s="130">
        <v>35534</v>
      </c>
      <c r="L12" s="130">
        <v>35889</v>
      </c>
      <c r="M12" s="130">
        <v>36248</v>
      </c>
      <c r="N12" s="130">
        <v>29773</v>
      </c>
      <c r="O12" s="375">
        <f t="shared" si="0"/>
        <v>409339</v>
      </c>
    </row>
    <row r="13" spans="1:15" ht="15.75">
      <c r="A13" s="129" t="s">
        <v>185</v>
      </c>
      <c r="B13" s="129"/>
      <c r="C13" s="130">
        <v>614800</v>
      </c>
      <c r="D13" s="130">
        <v>371992</v>
      </c>
      <c r="E13" s="130">
        <v>636000</v>
      </c>
      <c r="F13" s="130">
        <v>614800</v>
      </c>
      <c r="G13" s="130">
        <v>596727</v>
      </c>
      <c r="H13" s="130">
        <v>412813</v>
      </c>
      <c r="I13" s="130">
        <v>487447</v>
      </c>
      <c r="J13" s="130">
        <v>644728</v>
      </c>
      <c r="K13" s="130">
        <v>565332</v>
      </c>
      <c r="L13" s="130">
        <v>332940</v>
      </c>
      <c r="M13" s="130">
        <v>441405</v>
      </c>
      <c r="N13" s="130">
        <v>565332</v>
      </c>
      <c r="O13" s="375">
        <f t="shared" si="0"/>
        <v>6284316</v>
      </c>
    </row>
    <row r="14" spans="1:15" ht="15.75">
      <c r="A14" s="129" t="s">
        <v>428</v>
      </c>
      <c r="B14" s="129"/>
      <c r="C14" s="130">
        <v>10884000</v>
      </c>
      <c r="D14" s="130"/>
      <c r="E14" s="130"/>
      <c r="F14" s="130"/>
      <c r="G14" s="130">
        <v>8663000</v>
      </c>
      <c r="H14" s="130"/>
      <c r="I14" s="130"/>
      <c r="J14" s="130">
        <v>13605000</v>
      </c>
      <c r="K14" s="130"/>
      <c r="L14" s="130"/>
      <c r="M14" s="130"/>
      <c r="N14" s="130"/>
      <c r="O14" s="375">
        <f t="shared" si="0"/>
        <v>33152000</v>
      </c>
    </row>
    <row r="15" spans="1:15" ht="15.75">
      <c r="A15" s="129" t="s">
        <v>429</v>
      </c>
      <c r="B15" s="129"/>
      <c r="C15" s="130"/>
      <c r="D15" s="130">
        <v>10378086</v>
      </c>
      <c r="E15" s="130"/>
      <c r="F15" s="130"/>
      <c r="G15" s="130"/>
      <c r="H15" s="130">
        <v>735000</v>
      </c>
      <c r="I15" s="130"/>
      <c r="J15" s="130">
        <v>850000</v>
      </c>
      <c r="K15" s="130"/>
      <c r="L15" s="130"/>
      <c r="M15" s="130"/>
      <c r="N15" s="130"/>
      <c r="O15" s="375">
        <f t="shared" si="0"/>
        <v>11963086</v>
      </c>
    </row>
    <row r="16" spans="1:15" s="116" customFormat="1" ht="15.75">
      <c r="A16" s="131" t="s">
        <v>430</v>
      </c>
      <c r="B16" s="131"/>
      <c r="C16" s="132">
        <f aca="true" t="shared" si="1" ref="C16:O16">SUM(C6:C15)</f>
        <v>12536693</v>
      </c>
      <c r="D16" s="132">
        <f t="shared" si="1"/>
        <v>11661670</v>
      </c>
      <c r="E16" s="132">
        <f t="shared" si="1"/>
        <v>1542491</v>
      </c>
      <c r="F16" s="132">
        <f t="shared" si="1"/>
        <v>1523014</v>
      </c>
      <c r="G16" s="132">
        <f t="shared" si="1"/>
        <v>10178352</v>
      </c>
      <c r="H16" s="132">
        <f t="shared" si="1"/>
        <v>2088902</v>
      </c>
      <c r="I16" s="132">
        <f t="shared" si="1"/>
        <v>1414063</v>
      </c>
      <c r="J16" s="132">
        <f t="shared" si="1"/>
        <v>16094488</v>
      </c>
      <c r="K16" s="132">
        <f t="shared" si="1"/>
        <v>1511301</v>
      </c>
      <c r="L16" s="132">
        <f t="shared" si="1"/>
        <v>1247825</v>
      </c>
      <c r="M16" s="132">
        <f t="shared" si="1"/>
        <v>1426899</v>
      </c>
      <c r="N16" s="132">
        <f t="shared" si="1"/>
        <v>1718144</v>
      </c>
      <c r="O16" s="132">
        <f t="shared" si="1"/>
        <v>62943842</v>
      </c>
    </row>
    <row r="17" spans="1:14" s="116" customFormat="1" ht="15.75">
      <c r="A17" s="131"/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s="116" customFormat="1" ht="15.75">
      <c r="A18" s="131" t="s">
        <v>431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5" ht="15">
      <c r="A19" s="129" t="s">
        <v>226</v>
      </c>
      <c r="B19" s="129"/>
      <c r="C19" s="130">
        <v>1929845</v>
      </c>
      <c r="D19" s="130">
        <v>1929845</v>
      </c>
      <c r="E19" s="130">
        <v>1929845</v>
      </c>
      <c r="F19" s="130">
        <v>1929845</v>
      </c>
      <c r="G19" s="130">
        <v>1929845</v>
      </c>
      <c r="H19" s="130">
        <v>1929845</v>
      </c>
      <c r="I19" s="130">
        <v>1929845</v>
      </c>
      <c r="J19" s="130">
        <v>1929845</v>
      </c>
      <c r="K19" s="130">
        <v>1929845</v>
      </c>
      <c r="L19" s="130">
        <v>1929845</v>
      </c>
      <c r="M19" s="130">
        <v>1929845</v>
      </c>
      <c r="N19" s="130">
        <v>1929845</v>
      </c>
      <c r="O19" s="135">
        <f>SUM(C19:N19)</f>
        <v>23158140</v>
      </c>
    </row>
    <row r="20" spans="1:15" ht="15">
      <c r="A20" s="129" t="s">
        <v>227</v>
      </c>
      <c r="B20" s="129"/>
      <c r="C20" s="130">
        <v>429234</v>
      </c>
      <c r="D20" s="130">
        <v>429234</v>
      </c>
      <c r="E20" s="130">
        <v>429234</v>
      </c>
      <c r="F20" s="130">
        <v>429234</v>
      </c>
      <c r="G20" s="130">
        <v>429234</v>
      </c>
      <c r="H20" s="130">
        <v>429234</v>
      </c>
      <c r="I20" s="130">
        <v>429234</v>
      </c>
      <c r="J20" s="130">
        <v>429234</v>
      </c>
      <c r="K20" s="130">
        <v>429234</v>
      </c>
      <c r="L20" s="130">
        <v>429234</v>
      </c>
      <c r="M20" s="130">
        <v>429234</v>
      </c>
      <c r="N20" s="130">
        <v>429234</v>
      </c>
      <c r="O20" s="135">
        <f aca="true" t="shared" si="2" ref="O20:O25">SUM(C20:N20)</f>
        <v>5150808</v>
      </c>
    </row>
    <row r="21" spans="1:15" ht="15">
      <c r="A21" s="129" t="s">
        <v>228</v>
      </c>
      <c r="B21" s="129"/>
      <c r="C21" s="130">
        <v>1107641.67</v>
      </c>
      <c r="D21" s="130">
        <v>1107641.67</v>
      </c>
      <c r="E21" s="130">
        <v>1107641.67</v>
      </c>
      <c r="F21" s="130">
        <v>1107641.67</v>
      </c>
      <c r="G21" s="130">
        <v>1107641.67</v>
      </c>
      <c r="H21" s="130">
        <v>1107641.67</v>
      </c>
      <c r="I21" s="130">
        <v>1107641.67</v>
      </c>
      <c r="J21" s="130">
        <v>1107641.67</v>
      </c>
      <c r="K21" s="130">
        <v>1107641.67</v>
      </c>
      <c r="L21" s="130">
        <v>1107641.67</v>
      </c>
      <c r="M21" s="130">
        <v>1107641.67</v>
      </c>
      <c r="N21" s="130">
        <v>1107641.67</v>
      </c>
      <c r="O21" s="135">
        <f t="shared" si="2"/>
        <v>13291700.04</v>
      </c>
    </row>
    <row r="22" spans="1:15" ht="15">
      <c r="A22" s="129" t="s">
        <v>432</v>
      </c>
      <c r="B22" s="129"/>
      <c r="C22" s="130">
        <v>100250</v>
      </c>
      <c r="D22" s="130">
        <v>100250</v>
      </c>
      <c r="E22" s="130">
        <v>100250</v>
      </c>
      <c r="F22" s="130">
        <v>100250</v>
      </c>
      <c r="G22" s="130">
        <v>100250</v>
      </c>
      <c r="H22" s="130">
        <v>100250</v>
      </c>
      <c r="I22" s="130">
        <v>100250</v>
      </c>
      <c r="J22" s="130">
        <v>100250</v>
      </c>
      <c r="K22" s="130">
        <v>100250</v>
      </c>
      <c r="L22" s="130">
        <v>100250</v>
      </c>
      <c r="M22" s="130">
        <v>100250</v>
      </c>
      <c r="N22" s="130">
        <v>100250</v>
      </c>
      <c r="O22" s="135">
        <f t="shared" si="2"/>
        <v>1203000</v>
      </c>
    </row>
    <row r="23" spans="1:15" ht="15">
      <c r="A23" s="129" t="s">
        <v>454</v>
      </c>
      <c r="B23" s="129"/>
      <c r="C23" s="130">
        <v>108333</v>
      </c>
      <c r="D23" s="130">
        <v>108333</v>
      </c>
      <c r="E23" s="130">
        <v>108333</v>
      </c>
      <c r="F23" s="130">
        <v>108333</v>
      </c>
      <c r="G23" s="130">
        <v>108333</v>
      </c>
      <c r="H23" s="130">
        <v>108333</v>
      </c>
      <c r="I23" s="130">
        <v>108333</v>
      </c>
      <c r="J23" s="130">
        <v>108333</v>
      </c>
      <c r="K23" s="130">
        <v>108334</v>
      </c>
      <c r="L23" s="130">
        <v>108334</v>
      </c>
      <c r="M23" s="130">
        <v>108334</v>
      </c>
      <c r="N23" s="130">
        <v>108334</v>
      </c>
      <c r="O23" s="135">
        <f t="shared" si="2"/>
        <v>1300000</v>
      </c>
    </row>
    <row r="24" spans="1:15" ht="15">
      <c r="A24" s="129" t="s">
        <v>433</v>
      </c>
      <c r="B24" s="129"/>
      <c r="C24" s="130">
        <v>208333</v>
      </c>
      <c r="D24" s="130">
        <v>208333</v>
      </c>
      <c r="E24" s="130">
        <v>208333</v>
      </c>
      <c r="F24" s="130">
        <v>208333</v>
      </c>
      <c r="G24" s="130">
        <v>208333</v>
      </c>
      <c r="H24" s="130">
        <v>208333</v>
      </c>
      <c r="I24" s="130">
        <v>208333</v>
      </c>
      <c r="J24" s="130">
        <v>208333</v>
      </c>
      <c r="K24" s="130">
        <v>208334</v>
      </c>
      <c r="L24" s="130">
        <v>208334</v>
      </c>
      <c r="M24" s="130">
        <v>208334</v>
      </c>
      <c r="N24" s="130">
        <v>208334</v>
      </c>
      <c r="O24" s="135">
        <f t="shared" si="2"/>
        <v>2500000</v>
      </c>
    </row>
    <row r="25" spans="1:15" ht="15">
      <c r="A25" s="129" t="s">
        <v>434</v>
      </c>
      <c r="B25" s="129"/>
      <c r="C25" s="130">
        <v>1361683</v>
      </c>
      <c r="D25" s="130">
        <v>1361683</v>
      </c>
      <c r="E25" s="130">
        <v>1361683</v>
      </c>
      <c r="F25" s="130">
        <v>1361683</v>
      </c>
      <c r="G25" s="130">
        <v>1361683</v>
      </c>
      <c r="H25" s="130">
        <v>1361683</v>
      </c>
      <c r="I25" s="130">
        <v>1361683</v>
      </c>
      <c r="J25" s="130">
        <v>1361683</v>
      </c>
      <c r="K25" s="130">
        <v>1361683</v>
      </c>
      <c r="L25" s="130">
        <v>1361683</v>
      </c>
      <c r="M25" s="130">
        <v>1361682</v>
      </c>
      <c r="N25" s="130">
        <v>1361682</v>
      </c>
      <c r="O25" s="135">
        <f t="shared" si="2"/>
        <v>16340194</v>
      </c>
    </row>
    <row r="26" spans="1:15" s="116" customFormat="1" ht="15.75">
      <c r="A26" s="131" t="s">
        <v>435</v>
      </c>
      <c r="B26" s="131"/>
      <c r="C26" s="132">
        <f aca="true" t="shared" si="3" ref="C26:O26">SUM(C19:C25)</f>
        <v>5245319.67</v>
      </c>
      <c r="D26" s="132">
        <f t="shared" si="3"/>
        <v>5245319.67</v>
      </c>
      <c r="E26" s="132">
        <f t="shared" si="3"/>
        <v>5245319.67</v>
      </c>
      <c r="F26" s="132">
        <f t="shared" si="3"/>
        <v>5245319.67</v>
      </c>
      <c r="G26" s="132">
        <f t="shared" si="3"/>
        <v>5245319.67</v>
      </c>
      <c r="H26" s="132">
        <f t="shared" si="3"/>
        <v>5245319.67</v>
      </c>
      <c r="I26" s="132">
        <f t="shared" si="3"/>
        <v>5245319.67</v>
      </c>
      <c r="J26" s="132">
        <f t="shared" si="3"/>
        <v>5245319.67</v>
      </c>
      <c r="K26" s="132">
        <f t="shared" si="3"/>
        <v>5245321.67</v>
      </c>
      <c r="L26" s="132">
        <f t="shared" si="3"/>
        <v>5245321.67</v>
      </c>
      <c r="M26" s="132">
        <f t="shared" si="3"/>
        <v>5245320.67</v>
      </c>
      <c r="N26" s="132">
        <f t="shared" si="3"/>
        <v>5245320.67</v>
      </c>
      <c r="O26" s="132">
        <f t="shared" si="3"/>
        <v>62943842.04</v>
      </c>
    </row>
    <row r="27" spans="1:14" ht="15">
      <c r="A27" s="129"/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5" s="116" customFormat="1" ht="15.75">
      <c r="A28" s="131"/>
      <c r="B28" s="131" t="s">
        <v>436</v>
      </c>
      <c r="C28" s="132">
        <f aca="true" t="shared" si="4" ref="C28:N28">C16-C26</f>
        <v>7291373.33</v>
      </c>
      <c r="D28" s="132">
        <f t="shared" si="4"/>
        <v>6416350.33</v>
      </c>
      <c r="E28" s="132">
        <f t="shared" si="4"/>
        <v>-3702828.67</v>
      </c>
      <c r="F28" s="132">
        <f t="shared" si="4"/>
        <v>-3722305.67</v>
      </c>
      <c r="G28" s="132">
        <f t="shared" si="4"/>
        <v>4933032.33</v>
      </c>
      <c r="H28" s="132">
        <f t="shared" si="4"/>
        <v>-3156417.67</v>
      </c>
      <c r="I28" s="132">
        <f t="shared" si="4"/>
        <v>-3831256.67</v>
      </c>
      <c r="J28" s="132">
        <f t="shared" si="4"/>
        <v>10849168.33</v>
      </c>
      <c r="K28" s="132">
        <f t="shared" si="4"/>
        <v>-3734020.67</v>
      </c>
      <c r="L28" s="132">
        <f t="shared" si="4"/>
        <v>-3997496.67</v>
      </c>
      <c r="M28" s="132">
        <f t="shared" si="4"/>
        <v>-3818421.67</v>
      </c>
      <c r="N28" s="132">
        <f t="shared" si="4"/>
        <v>-3527176.67</v>
      </c>
      <c r="O28" s="132">
        <v>0</v>
      </c>
    </row>
    <row r="29" spans="1:14" ht="15">
      <c r="A29" s="129"/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ht="15">
      <c r="A30" s="129"/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14" ht="15">
      <c r="A31" s="129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</row>
    <row r="32" spans="1:14" ht="15">
      <c r="A32" s="129"/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ht="15">
      <c r="A33" s="129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1:14" ht="15.75" thickBot="1">
      <c r="A34" s="133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3:14" ht="15"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</row>
    <row r="36" spans="3:14" ht="15"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</row>
    <row r="37" spans="3:14" ht="15"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</row>
    <row r="38" spans="3:14" ht="15"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</row>
    <row r="39" spans="3:14" ht="15"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3:14" ht="15"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</row>
    <row r="41" spans="3:14" ht="15"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</row>
    <row r="42" spans="3:14" ht="15"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</row>
    <row r="43" spans="3:14" ht="15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</row>
    <row r="44" spans="3:14" ht="15"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</row>
    <row r="45" spans="3:14" ht="15"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3:14" ht="15"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</row>
    <row r="47" spans="3:14" ht="15"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</row>
    <row r="48" spans="3:14" ht="15"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3:14" ht="15"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8" r:id="rId1"/>
  <headerFooter alignWithMargins="0">
    <oddFooter>&amp;C&amp;"-,Bold"&amp;16 36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E8" sqref="E7:E8"/>
    </sheetView>
  </sheetViews>
  <sheetFormatPr defaultColWidth="9.140625" defaultRowHeight="15"/>
  <cols>
    <col min="1" max="1" width="70.57421875" style="136" customWidth="1"/>
    <col min="2" max="2" width="44.8515625" style="136" customWidth="1"/>
    <col min="3" max="3" width="37.8515625" style="136" customWidth="1"/>
    <col min="4" max="16384" width="9.140625" style="136" customWidth="1"/>
  </cols>
  <sheetData>
    <row r="1" spans="1:3" s="2" customFormat="1" ht="18">
      <c r="A1" s="9" t="s">
        <v>437</v>
      </c>
      <c r="B1" s="9" t="s">
        <v>438</v>
      </c>
      <c r="C1" s="9" t="s">
        <v>439</v>
      </c>
    </row>
    <row r="2" spans="1:3" ht="18">
      <c r="A2" s="138"/>
      <c r="B2" s="138"/>
      <c r="C2" s="138"/>
    </row>
    <row r="3" spans="1:3" s="137" customFormat="1" ht="18">
      <c r="A3" s="285" t="s">
        <v>1254</v>
      </c>
      <c r="B3" s="139"/>
      <c r="C3" s="139"/>
    </row>
    <row r="4" spans="1:3" ht="18">
      <c r="A4" s="138" t="s">
        <v>440</v>
      </c>
      <c r="B4" s="288" t="s">
        <v>1280</v>
      </c>
      <c r="C4" s="289">
        <v>10</v>
      </c>
    </row>
    <row r="5" spans="1:3" ht="18">
      <c r="A5" s="13" t="s">
        <v>1252</v>
      </c>
      <c r="B5" s="288" t="s">
        <v>1281</v>
      </c>
      <c r="C5" s="289">
        <v>4</v>
      </c>
    </row>
    <row r="6" spans="1:3" ht="18">
      <c r="A6" s="13" t="s">
        <v>1253</v>
      </c>
      <c r="B6" s="288" t="s">
        <v>1280</v>
      </c>
      <c r="C6" s="289">
        <v>52</v>
      </c>
    </row>
    <row r="7" spans="1:3" ht="18">
      <c r="A7" s="138"/>
      <c r="B7" s="286"/>
      <c r="C7" s="138"/>
    </row>
    <row r="8" spans="1:3" s="2" customFormat="1" ht="18">
      <c r="A8" s="285" t="s">
        <v>191</v>
      </c>
      <c r="B8" s="287"/>
      <c r="C8" s="285"/>
    </row>
    <row r="9" spans="1:3" ht="18">
      <c r="A9" s="13" t="s">
        <v>1283</v>
      </c>
      <c r="B9" s="288" t="s">
        <v>1284</v>
      </c>
      <c r="C9" s="290">
        <v>0.1</v>
      </c>
    </row>
    <row r="10" spans="1:3" ht="18">
      <c r="A10" s="13" t="s">
        <v>1285</v>
      </c>
      <c r="B10" s="288" t="s">
        <v>1286</v>
      </c>
      <c r="C10" s="290">
        <v>1</v>
      </c>
    </row>
    <row r="11" spans="1:3" ht="18">
      <c r="A11" s="138"/>
      <c r="B11" s="286"/>
      <c r="C11" s="138"/>
    </row>
    <row r="12" spans="1:3" ht="18">
      <c r="A12" s="138"/>
      <c r="B12" s="286"/>
      <c r="C12" s="138"/>
    </row>
    <row r="13" spans="1:3" s="2" customFormat="1" ht="18">
      <c r="A13" s="285" t="s">
        <v>192</v>
      </c>
      <c r="B13" s="287"/>
      <c r="C13" s="285"/>
    </row>
    <row r="14" spans="1:3" ht="18">
      <c r="A14" s="13" t="s">
        <v>1255</v>
      </c>
      <c r="B14" s="288" t="s">
        <v>1256</v>
      </c>
      <c r="C14" s="138">
        <v>1</v>
      </c>
    </row>
    <row r="15" spans="1:3" ht="18">
      <c r="A15" s="13" t="s">
        <v>1257</v>
      </c>
      <c r="B15" s="13" t="s">
        <v>1258</v>
      </c>
      <c r="C15" s="138">
        <v>1</v>
      </c>
    </row>
    <row r="16" spans="1:3" ht="18">
      <c r="A16" s="13" t="s">
        <v>1259</v>
      </c>
      <c r="B16" s="13" t="s">
        <v>1260</v>
      </c>
      <c r="C16" s="138">
        <v>1</v>
      </c>
    </row>
    <row r="17" spans="1:3" ht="18">
      <c r="A17" s="138"/>
      <c r="B17" s="138"/>
      <c r="C17" s="138"/>
    </row>
    <row r="18" spans="1:3" s="2" customFormat="1" ht="18">
      <c r="A18" s="285" t="s">
        <v>193</v>
      </c>
      <c r="B18" s="285"/>
      <c r="C18" s="285"/>
    </row>
    <row r="19" spans="1:3" ht="18">
      <c r="A19" s="13" t="s">
        <v>1261</v>
      </c>
      <c r="B19" s="13" t="s">
        <v>1262</v>
      </c>
      <c r="C19" s="138">
        <v>5</v>
      </c>
    </row>
    <row r="20" spans="1:3" ht="18">
      <c r="A20" s="13" t="s">
        <v>353</v>
      </c>
      <c r="B20" s="13" t="s">
        <v>1262</v>
      </c>
      <c r="C20" s="138">
        <v>1</v>
      </c>
    </row>
    <row r="21" spans="1:3" ht="18">
      <c r="A21" s="138"/>
      <c r="B21" s="138"/>
      <c r="C21" s="138"/>
    </row>
    <row r="22" spans="1:3" s="2" customFormat="1" ht="18">
      <c r="A22" s="285" t="s">
        <v>194</v>
      </c>
      <c r="B22" s="285"/>
      <c r="C22" s="285"/>
    </row>
    <row r="23" spans="1:3" ht="18">
      <c r="A23" s="13" t="s">
        <v>1263</v>
      </c>
      <c r="B23" s="13" t="s">
        <v>1270</v>
      </c>
      <c r="C23" s="138">
        <v>2</v>
      </c>
    </row>
    <row r="24" spans="1:3" ht="18">
      <c r="A24" s="13" t="s">
        <v>1271</v>
      </c>
      <c r="B24" s="13" t="s">
        <v>1272</v>
      </c>
      <c r="C24" s="138">
        <v>2</v>
      </c>
    </row>
    <row r="25" spans="1:3" ht="18">
      <c r="A25" s="13" t="s">
        <v>1273</v>
      </c>
      <c r="B25" s="13" t="s">
        <v>1274</v>
      </c>
      <c r="C25" s="138">
        <v>1</v>
      </c>
    </row>
    <row r="26" spans="1:3" ht="18">
      <c r="A26" s="13" t="s">
        <v>1264</v>
      </c>
      <c r="B26" s="13" t="s">
        <v>1275</v>
      </c>
      <c r="C26" s="138">
        <v>3</v>
      </c>
    </row>
    <row r="27" spans="1:3" ht="18">
      <c r="A27" s="13" t="s">
        <v>1265</v>
      </c>
      <c r="B27" s="13" t="s">
        <v>1276</v>
      </c>
      <c r="C27" s="138">
        <v>2</v>
      </c>
    </row>
    <row r="28" spans="1:3" ht="18">
      <c r="A28" s="13" t="s">
        <v>1266</v>
      </c>
      <c r="B28" s="13" t="s">
        <v>1277</v>
      </c>
      <c r="C28" s="138">
        <v>1</v>
      </c>
    </row>
    <row r="29" spans="1:3" ht="18">
      <c r="A29" s="13" t="s">
        <v>1267</v>
      </c>
      <c r="B29" s="13" t="s">
        <v>1278</v>
      </c>
      <c r="C29" s="138">
        <v>1</v>
      </c>
    </row>
    <row r="30" spans="1:3" ht="18">
      <c r="A30" s="13" t="s">
        <v>1268</v>
      </c>
      <c r="B30" s="13" t="s">
        <v>1278</v>
      </c>
      <c r="C30" s="138">
        <v>1</v>
      </c>
    </row>
    <row r="31" spans="1:3" ht="18.75" thickBot="1">
      <c r="A31" s="355" t="s">
        <v>1269</v>
      </c>
      <c r="B31" s="355" t="s">
        <v>1279</v>
      </c>
      <c r="C31" s="356">
        <v>1</v>
      </c>
    </row>
    <row r="32" s="344" customFormat="1" ht="18"/>
    <row r="33" spans="1:16" s="2" customFormat="1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8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</row>
    <row r="35" spans="1:16" ht="18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</row>
    <row r="36" spans="1:16" ht="18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</row>
    <row r="37" spans="1:16" ht="18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</row>
    <row r="38" spans="1:3" ht="18">
      <c r="A38" s="344"/>
      <c r="B38" s="344"/>
      <c r="C38" s="344"/>
    </row>
    <row r="39" spans="1:3" ht="18">
      <c r="A39" s="344"/>
      <c r="B39" s="344"/>
      <c r="C39" s="344"/>
    </row>
    <row r="40" spans="1:3" ht="18">
      <c r="A40" s="344"/>
      <c r="B40" s="344"/>
      <c r="C40" s="344"/>
    </row>
    <row r="41" spans="1:3" ht="18">
      <c r="A41" s="344"/>
      <c r="B41" s="344"/>
      <c r="C41" s="344"/>
    </row>
    <row r="42" spans="1:3" ht="18">
      <c r="A42" s="344"/>
      <c r="B42" s="344"/>
      <c r="C42" s="344"/>
    </row>
    <row r="43" spans="1:3" ht="18">
      <c r="A43" s="344"/>
      <c r="B43" s="344"/>
      <c r="C43" s="344"/>
    </row>
    <row r="44" spans="1:3" ht="18">
      <c r="A44" s="344"/>
      <c r="B44" s="344"/>
      <c r="C44" s="344"/>
    </row>
    <row r="45" spans="1:3" ht="18">
      <c r="A45" s="344"/>
      <c r="B45" s="344"/>
      <c r="C45" s="344"/>
    </row>
    <row r="46" spans="1:3" ht="18">
      <c r="A46" s="344"/>
      <c r="B46" s="344"/>
      <c r="C46" s="344"/>
    </row>
    <row r="47" spans="1:3" ht="18">
      <c r="A47" s="344"/>
      <c r="B47" s="344"/>
      <c r="C47" s="344"/>
    </row>
    <row r="48" spans="1:3" ht="18">
      <c r="A48" s="344"/>
      <c r="B48" s="344"/>
      <c r="C48" s="34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3" r:id="rId1"/>
  <headerFooter alignWithMargins="0">
    <oddFooter>&amp;C&amp;"-,Bold"&amp;16 37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workbookViewId="0" topLeftCell="B7">
      <selection activeCell="D7" sqref="D7"/>
    </sheetView>
  </sheetViews>
  <sheetFormatPr defaultColWidth="9.140625" defaultRowHeight="15"/>
  <cols>
    <col min="1" max="1" width="70.421875" style="5" customWidth="1"/>
    <col min="2" max="3" width="23.8515625" style="5" customWidth="1"/>
    <col min="4" max="4" width="20.7109375" style="5" customWidth="1"/>
    <col min="5" max="5" width="16.8515625" style="5" customWidth="1"/>
    <col min="6" max="6" width="20.00390625" style="5" customWidth="1"/>
    <col min="7" max="7" width="20.140625" style="5" customWidth="1"/>
    <col min="8" max="8" width="20.7109375" style="5" customWidth="1"/>
    <col min="9" max="16384" width="9.140625" style="5" customWidth="1"/>
  </cols>
  <sheetData>
    <row r="1" spans="1:8" s="2" customFormat="1" ht="18.75" thickBot="1">
      <c r="A1" s="9"/>
      <c r="B1" s="9" t="s">
        <v>169</v>
      </c>
      <c r="C1" s="29"/>
      <c r="D1" s="29" t="s">
        <v>170</v>
      </c>
      <c r="E1" s="1"/>
      <c r="F1" s="6"/>
      <c r="G1" s="7" t="s">
        <v>263</v>
      </c>
      <c r="H1" s="8"/>
    </row>
    <row r="2" spans="1:8" s="2" customFormat="1" ht="18">
      <c r="A2" s="10"/>
      <c r="B2" s="10" t="s">
        <v>210</v>
      </c>
      <c r="C2" s="3"/>
      <c r="D2" s="3" t="s">
        <v>211</v>
      </c>
      <c r="E2" s="4"/>
      <c r="F2" s="9" t="s">
        <v>173</v>
      </c>
      <c r="G2" s="9" t="s">
        <v>174</v>
      </c>
      <c r="H2" s="9" t="s">
        <v>175</v>
      </c>
    </row>
    <row r="3" spans="1:8" s="2" customFormat="1" ht="18.75" thickBot="1">
      <c r="A3" s="10" t="s">
        <v>441</v>
      </c>
      <c r="B3" s="10"/>
      <c r="C3" s="37"/>
      <c r="D3" s="37"/>
      <c r="E3" s="38"/>
      <c r="F3" s="11" t="s">
        <v>176</v>
      </c>
      <c r="G3" s="11" t="s">
        <v>177</v>
      </c>
      <c r="H3" s="11" t="s">
        <v>178</v>
      </c>
    </row>
    <row r="4" spans="1:8" s="2" customFormat="1" ht="40.5" customHeight="1" thickBot="1">
      <c r="A4" s="16"/>
      <c r="B4" s="32" t="s">
        <v>235</v>
      </c>
      <c r="C4" s="32" t="s">
        <v>236</v>
      </c>
      <c r="D4" s="32" t="s">
        <v>237</v>
      </c>
      <c r="E4" s="32" t="s">
        <v>171</v>
      </c>
      <c r="F4" s="32" t="s">
        <v>238</v>
      </c>
      <c r="G4" s="32" t="s">
        <v>239</v>
      </c>
      <c r="H4" s="32" t="s">
        <v>240</v>
      </c>
    </row>
    <row r="5" spans="1:8" ht="38.25" customHeight="1">
      <c r="A5" s="285" t="s">
        <v>442</v>
      </c>
      <c r="B5" s="17"/>
      <c r="C5" s="17"/>
      <c r="D5" s="17"/>
      <c r="E5" s="17"/>
      <c r="F5" s="17">
        <v>0</v>
      </c>
      <c r="G5" s="17"/>
      <c r="H5" s="17"/>
    </row>
    <row r="6" spans="1:8" ht="35.25" customHeight="1">
      <c r="A6" s="13" t="s">
        <v>443</v>
      </c>
      <c r="B6" s="17"/>
      <c r="C6" s="17"/>
      <c r="D6" s="17"/>
      <c r="E6" s="17"/>
      <c r="F6" s="17"/>
      <c r="G6" s="17">
        <v>500000</v>
      </c>
      <c r="H6" s="17"/>
    </row>
    <row r="7" spans="1:8" ht="36" customHeight="1">
      <c r="A7" s="13" t="s">
        <v>444</v>
      </c>
      <c r="B7" s="17"/>
      <c r="C7" s="17"/>
      <c r="D7" s="17"/>
      <c r="E7" s="17"/>
      <c r="F7" s="17">
        <v>8200000</v>
      </c>
      <c r="G7" s="17"/>
      <c r="H7" s="17"/>
    </row>
    <row r="8" spans="1:8" ht="36" customHeight="1">
      <c r="A8" s="13" t="s">
        <v>67</v>
      </c>
      <c r="B8" s="17"/>
      <c r="C8" s="17"/>
      <c r="D8" s="17"/>
      <c r="E8" s="17"/>
      <c r="F8" s="17">
        <v>1095290</v>
      </c>
      <c r="G8" s="17"/>
      <c r="H8" s="17"/>
    </row>
    <row r="9" spans="1:8" ht="36" customHeight="1">
      <c r="A9" s="13" t="s">
        <v>66</v>
      </c>
      <c r="B9" s="17"/>
      <c r="C9" s="17"/>
      <c r="D9" s="17"/>
      <c r="E9" s="17"/>
      <c r="F9" s="17">
        <v>1050000</v>
      </c>
      <c r="G9" s="17">
        <v>11000000</v>
      </c>
      <c r="H9" s="17"/>
    </row>
    <row r="10" spans="1:8" s="2" customFormat="1" ht="37.5" customHeight="1">
      <c r="A10" s="285" t="s">
        <v>445</v>
      </c>
      <c r="B10" s="47"/>
      <c r="C10" s="47"/>
      <c r="D10" s="47"/>
      <c r="E10" s="47"/>
      <c r="F10" s="47"/>
      <c r="G10" s="47"/>
      <c r="H10" s="47"/>
    </row>
    <row r="11" spans="1:8" ht="36" customHeight="1">
      <c r="A11" s="13" t="s">
        <v>446</v>
      </c>
      <c r="B11" s="17"/>
      <c r="C11" s="17"/>
      <c r="D11" s="17"/>
      <c r="E11" s="17"/>
      <c r="F11" s="17">
        <v>200000</v>
      </c>
      <c r="G11" s="17"/>
      <c r="H11" s="17"/>
    </row>
    <row r="12" spans="1:8" ht="36" customHeight="1" thickBot="1">
      <c r="A12" s="15" t="s">
        <v>447</v>
      </c>
      <c r="B12" s="18"/>
      <c r="C12" s="18"/>
      <c r="D12" s="18"/>
      <c r="E12" s="18"/>
      <c r="F12" s="18"/>
      <c r="G12" s="18">
        <v>7950000</v>
      </c>
      <c r="H12" s="18"/>
    </row>
    <row r="13" spans="1:8" ht="36.75" customHeight="1">
      <c r="A13" s="345" t="s">
        <v>448</v>
      </c>
      <c r="B13" s="346"/>
      <c r="C13" s="346"/>
      <c r="D13" s="346"/>
      <c r="E13" s="346"/>
      <c r="F13" s="346">
        <v>1266000</v>
      </c>
      <c r="G13" s="346">
        <v>1533000</v>
      </c>
      <c r="H13" s="346"/>
    </row>
    <row r="14" spans="1:8" ht="33.75" customHeight="1">
      <c r="A14" s="13" t="s">
        <v>66</v>
      </c>
      <c r="B14" s="17"/>
      <c r="C14" s="17"/>
      <c r="D14" s="17"/>
      <c r="E14" s="17"/>
      <c r="F14" s="17"/>
      <c r="G14" s="17"/>
      <c r="H14" s="17"/>
    </row>
    <row r="15" spans="1:8" ht="36.75" customHeight="1">
      <c r="A15" s="285" t="s">
        <v>449</v>
      </c>
      <c r="B15" s="47"/>
      <c r="C15" s="47"/>
      <c r="D15" s="47"/>
      <c r="E15" s="47"/>
      <c r="F15" s="47"/>
      <c r="G15" s="47"/>
      <c r="H15" s="47"/>
    </row>
    <row r="16" spans="1:8" ht="36.75" customHeight="1">
      <c r="A16" s="13" t="s">
        <v>1298</v>
      </c>
      <c r="B16" s="17"/>
      <c r="C16" s="17"/>
      <c r="D16" s="17"/>
      <c r="E16" s="17"/>
      <c r="F16" s="17"/>
      <c r="G16" s="17">
        <v>6300000</v>
      </c>
      <c r="H16" s="17"/>
    </row>
    <row r="17" spans="1:8" ht="36.75" customHeight="1">
      <c r="A17" s="13" t="s">
        <v>66</v>
      </c>
      <c r="B17" s="17"/>
      <c r="C17" s="17"/>
      <c r="D17" s="17"/>
      <c r="E17" s="17"/>
      <c r="F17" s="17">
        <v>400000</v>
      </c>
      <c r="G17" s="17"/>
      <c r="H17" s="17"/>
    </row>
    <row r="18" spans="1:8" ht="36.75" customHeight="1">
      <c r="A18" s="13"/>
      <c r="B18" s="17"/>
      <c r="C18" s="17"/>
      <c r="D18" s="17"/>
      <c r="E18" s="17"/>
      <c r="F18" s="17"/>
      <c r="G18" s="17"/>
      <c r="H18" s="17"/>
    </row>
    <row r="19" spans="1:8" s="2" customFormat="1" ht="36.75" customHeight="1">
      <c r="A19" s="285" t="s">
        <v>68</v>
      </c>
      <c r="B19" s="47"/>
      <c r="C19" s="47"/>
      <c r="D19" s="47"/>
      <c r="E19" s="47"/>
      <c r="F19" s="47"/>
      <c r="G19" s="47"/>
      <c r="H19" s="47"/>
    </row>
    <row r="20" spans="1:8" ht="30.75" customHeight="1">
      <c r="A20" s="13" t="s">
        <v>69</v>
      </c>
      <c r="B20" s="17"/>
      <c r="C20" s="17"/>
      <c r="D20" s="17"/>
      <c r="E20" s="17"/>
      <c r="F20" s="17"/>
      <c r="G20" s="17">
        <v>3500000</v>
      </c>
      <c r="H20" s="17">
        <v>1500000</v>
      </c>
    </row>
    <row r="21" spans="1:8" ht="37.5" customHeight="1">
      <c r="A21" s="13" t="s">
        <v>70</v>
      </c>
      <c r="B21" s="17"/>
      <c r="C21" s="17"/>
      <c r="D21" s="17"/>
      <c r="E21" s="17"/>
      <c r="F21" s="17">
        <v>650000</v>
      </c>
      <c r="G21" s="17">
        <v>0</v>
      </c>
      <c r="H21" s="17">
        <v>0</v>
      </c>
    </row>
    <row r="22" spans="1:8" ht="38.25" customHeight="1">
      <c r="A22" s="13"/>
      <c r="B22" s="17"/>
      <c r="C22" s="17"/>
      <c r="D22" s="17"/>
      <c r="E22" s="17"/>
      <c r="F22" s="17"/>
      <c r="G22" s="17"/>
      <c r="H22" s="17"/>
    </row>
    <row r="23" spans="1:8" s="2" customFormat="1" ht="36.75" customHeight="1">
      <c r="A23" s="285" t="s">
        <v>71</v>
      </c>
      <c r="B23" s="47"/>
      <c r="C23" s="47"/>
      <c r="D23" s="47"/>
      <c r="E23" s="47"/>
      <c r="F23" s="47">
        <v>3478904</v>
      </c>
      <c r="G23" s="47"/>
      <c r="H23" s="47"/>
    </row>
    <row r="24" spans="1:8" ht="36.75" customHeight="1">
      <c r="A24" s="13"/>
      <c r="B24" s="17"/>
      <c r="C24" s="17"/>
      <c r="D24" s="17"/>
      <c r="E24" s="17"/>
      <c r="F24" s="17"/>
      <c r="G24" s="17"/>
      <c r="H24" s="17"/>
    </row>
    <row r="25" spans="1:8" s="2" customFormat="1" ht="36" customHeight="1" thickBot="1">
      <c r="A25" s="293" t="s">
        <v>65</v>
      </c>
      <c r="B25" s="294">
        <f aca="true" t="shared" si="0" ref="B25:H25">SUM(B6:B24)</f>
        <v>0</v>
      </c>
      <c r="C25" s="294">
        <f t="shared" si="0"/>
        <v>0</v>
      </c>
      <c r="D25" s="294">
        <f t="shared" si="0"/>
        <v>0</v>
      </c>
      <c r="E25" s="294">
        <f t="shared" si="0"/>
        <v>0</v>
      </c>
      <c r="F25" s="294">
        <f t="shared" si="0"/>
        <v>16340194</v>
      </c>
      <c r="G25" s="294">
        <f t="shared" si="0"/>
        <v>30783000</v>
      </c>
      <c r="H25" s="294">
        <f t="shared" si="0"/>
        <v>1500000</v>
      </c>
    </row>
    <row r="26" spans="2:8" ht="18">
      <c r="B26" s="19"/>
      <c r="C26" s="19"/>
      <c r="D26" s="19"/>
      <c r="E26" s="19"/>
      <c r="F26" s="19"/>
      <c r="G26" s="19"/>
      <c r="H26" s="19"/>
    </row>
    <row r="27" spans="2:8" ht="18">
      <c r="B27" s="19"/>
      <c r="C27" s="19"/>
      <c r="D27" s="19"/>
      <c r="E27" s="19"/>
      <c r="F27" s="19"/>
      <c r="G27" s="19"/>
      <c r="H27" s="19"/>
    </row>
    <row r="28" spans="2:8" ht="18">
      <c r="B28" s="19"/>
      <c r="C28" s="19"/>
      <c r="D28" s="19"/>
      <c r="E28" s="19"/>
      <c r="F28" s="19"/>
      <c r="G28" s="19"/>
      <c r="H28" s="19"/>
    </row>
    <row r="29" spans="2:8" ht="18">
      <c r="B29" s="19"/>
      <c r="C29" s="19"/>
      <c r="D29" s="19"/>
      <c r="E29" s="19"/>
      <c r="F29" s="19"/>
      <c r="G29" s="19"/>
      <c r="H29" s="19"/>
    </row>
    <row r="30" spans="2:8" ht="18">
      <c r="B30" s="19"/>
      <c r="C30" s="19"/>
      <c r="D30" s="19"/>
      <c r="E30" s="19"/>
      <c r="F30" s="19"/>
      <c r="G30" s="19"/>
      <c r="H30" s="19"/>
    </row>
    <row r="31" spans="2:8" ht="18">
      <c r="B31" s="19"/>
      <c r="C31" s="19"/>
      <c r="D31" s="19"/>
      <c r="E31" s="19"/>
      <c r="F31" s="19"/>
      <c r="G31" s="19"/>
      <c r="H31" s="19"/>
    </row>
    <row r="32" spans="2:8" ht="18">
      <c r="B32" s="19"/>
      <c r="C32" s="19"/>
      <c r="D32" s="19"/>
      <c r="E32" s="19"/>
      <c r="F32" s="19"/>
      <c r="G32" s="19"/>
      <c r="H32" s="19"/>
    </row>
    <row r="33" spans="2:8" ht="18">
      <c r="B33" s="19"/>
      <c r="C33" s="19"/>
      <c r="D33" s="19"/>
      <c r="E33" s="19"/>
      <c r="F33" s="19"/>
      <c r="G33" s="19"/>
      <c r="H33" s="19"/>
    </row>
    <row r="34" spans="2:8" ht="18">
      <c r="B34" s="19"/>
      <c r="C34" s="19"/>
      <c r="D34" s="19"/>
      <c r="E34" s="19"/>
      <c r="F34" s="19"/>
      <c r="G34" s="19"/>
      <c r="H34" s="19"/>
    </row>
    <row r="35" spans="2:8" ht="18">
      <c r="B35" s="19"/>
      <c r="C35" s="19"/>
      <c r="D35" s="19"/>
      <c r="E35" s="19"/>
      <c r="F35" s="19"/>
      <c r="G35" s="19"/>
      <c r="H35" s="19"/>
    </row>
    <row r="36" spans="2:8" ht="18">
      <c r="B36" s="19"/>
      <c r="C36" s="19"/>
      <c r="D36" s="19"/>
      <c r="E36" s="19"/>
      <c r="F36" s="19"/>
      <c r="G36" s="19"/>
      <c r="H36" s="19"/>
    </row>
    <row r="37" spans="2:8" ht="18">
      <c r="B37" s="19"/>
      <c r="C37" s="19"/>
      <c r="D37" s="19"/>
      <c r="E37" s="19"/>
      <c r="F37" s="19"/>
      <c r="G37" s="19"/>
      <c r="H37" s="19"/>
    </row>
    <row r="38" spans="2:8" ht="18">
      <c r="B38" s="19"/>
      <c r="C38" s="19"/>
      <c r="D38" s="19"/>
      <c r="E38" s="19"/>
      <c r="F38" s="19"/>
      <c r="G38" s="19"/>
      <c r="H38" s="19"/>
    </row>
    <row r="39" spans="2:8" ht="18">
      <c r="B39" s="19"/>
      <c r="C39" s="19"/>
      <c r="D39" s="19"/>
      <c r="E39" s="19"/>
      <c r="F39" s="19"/>
      <c r="G39" s="19"/>
      <c r="H39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1" r:id="rId1"/>
  <headerFooter alignWithMargins="0">
    <oddFooter>&amp;C&amp;"-,Bold"&amp;16 38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W120"/>
  <sheetViews>
    <sheetView workbookViewId="0" topLeftCell="A26">
      <selection activeCell="F39" sqref="F39"/>
    </sheetView>
  </sheetViews>
  <sheetFormatPr defaultColWidth="9.140625" defaultRowHeight="15" outlineLevelCol="1"/>
  <cols>
    <col min="1" max="1" width="48.57421875" style="298" customWidth="1"/>
    <col min="2" max="2" width="19.8515625" style="299" customWidth="1"/>
    <col min="3" max="3" width="3.7109375" style="299" customWidth="1"/>
    <col min="4" max="4" width="22.57421875" style="299" customWidth="1"/>
    <col min="5" max="5" width="3.57421875" style="297" customWidth="1"/>
    <col min="6" max="6" width="17.140625" style="297" customWidth="1"/>
    <col min="7" max="7" width="4.28125" style="297" customWidth="1"/>
    <col min="8" max="8" width="18.140625" style="297" customWidth="1"/>
    <col min="9" max="9" width="4.57421875" style="297" customWidth="1"/>
    <col min="10" max="10" width="17.57421875" style="297" customWidth="1"/>
    <col min="11" max="22" width="9.140625" style="299" customWidth="1"/>
    <col min="23" max="23" width="9.140625" style="300" customWidth="1" outlineLevel="1"/>
    <col min="24" max="16384" width="9.140625" style="298" customWidth="1"/>
  </cols>
  <sheetData>
    <row r="1" spans="1:23" s="301" customFormat="1" ht="18">
      <c r="A1" s="301" t="s">
        <v>477</v>
      </c>
      <c r="B1" s="302"/>
      <c r="C1" s="302"/>
      <c r="D1" s="302"/>
      <c r="E1" s="303"/>
      <c r="F1" s="303"/>
      <c r="G1" s="303"/>
      <c r="H1" s="303"/>
      <c r="I1" s="303"/>
      <c r="J1" s="303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4"/>
    </row>
    <row r="3" spans="1:23" s="301" customFormat="1" ht="18.75" thickBot="1">
      <c r="A3" s="301" t="s">
        <v>1340</v>
      </c>
      <c r="B3" s="302"/>
      <c r="C3" s="302"/>
      <c r="D3" s="302"/>
      <c r="E3" s="303"/>
      <c r="F3" s="303"/>
      <c r="G3" s="303"/>
      <c r="H3" s="303"/>
      <c r="I3" s="303"/>
      <c r="J3" s="303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4"/>
    </row>
    <row r="4" spans="2:23" s="301" customFormat="1" ht="18">
      <c r="B4" s="316" t="s">
        <v>409</v>
      </c>
      <c r="C4" s="302"/>
      <c r="D4" s="316" t="s">
        <v>478</v>
      </c>
      <c r="E4" s="303"/>
      <c r="F4" s="318" t="s">
        <v>409</v>
      </c>
      <c r="G4" s="303"/>
      <c r="H4" s="318" t="s">
        <v>409</v>
      </c>
      <c r="I4" s="303"/>
      <c r="J4" s="318" t="s">
        <v>409</v>
      </c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4"/>
    </row>
    <row r="5" spans="2:23" s="301" customFormat="1" ht="18.75" thickBot="1">
      <c r="B5" s="317" t="s">
        <v>211</v>
      </c>
      <c r="C5" s="302"/>
      <c r="D5" s="317" t="s">
        <v>211</v>
      </c>
      <c r="E5" s="305"/>
      <c r="F5" s="319" t="s">
        <v>176</v>
      </c>
      <c r="G5" s="303"/>
      <c r="H5" s="319" t="s">
        <v>177</v>
      </c>
      <c r="I5" s="305"/>
      <c r="J5" s="319" t="s">
        <v>178</v>
      </c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4"/>
    </row>
    <row r="6" spans="2:23" s="301" customFormat="1" ht="18">
      <c r="B6" s="302"/>
      <c r="C6" s="302"/>
      <c r="D6" s="302"/>
      <c r="E6" s="305"/>
      <c r="F6" s="305"/>
      <c r="G6" s="303"/>
      <c r="H6" s="305"/>
      <c r="I6" s="305"/>
      <c r="J6" s="305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4"/>
    </row>
    <row r="7" spans="1:23" s="301" customFormat="1" ht="18">
      <c r="A7" s="301" t="s">
        <v>1352</v>
      </c>
      <c r="B7" s="314">
        <f>B8+B15+B19+B25+B27</f>
        <v>49322823</v>
      </c>
      <c r="C7" s="314"/>
      <c r="D7" s="314">
        <f>D8+D15+D19+D25+D27</f>
        <v>49465866</v>
      </c>
      <c r="E7" s="314"/>
      <c r="F7" s="314">
        <f>F8+F15+F19+F25+F27</f>
        <v>62943842</v>
      </c>
      <c r="G7" s="314"/>
      <c r="H7" s="314">
        <f>H8+H15+H19+H25+H27</f>
        <v>75439596.6</v>
      </c>
      <c r="I7" s="314"/>
      <c r="J7" s="314">
        <f>J8+J15+J19+J25+J27</f>
        <v>89029994.75999999</v>
      </c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4"/>
    </row>
    <row r="8" spans="1:23" s="301" customFormat="1" ht="18.75" thickBot="1">
      <c r="A8" s="301" t="s">
        <v>1345</v>
      </c>
      <c r="B8" s="314">
        <f>B9+B10+B11+B12+B13</f>
        <v>35410721</v>
      </c>
      <c r="C8" s="314"/>
      <c r="D8" s="314">
        <f>D9+D10+D11+D12+D13</f>
        <v>35410721</v>
      </c>
      <c r="E8" s="314"/>
      <c r="F8" s="314">
        <f>F9+F10+F11+F12+F13</f>
        <v>45115086</v>
      </c>
      <c r="G8" s="314"/>
      <c r="H8" s="314">
        <f>H9+H10+H11+H12+H13</f>
        <v>55827965</v>
      </c>
      <c r="I8" s="314"/>
      <c r="J8" s="314">
        <f>J9+J10+J11+J12+J13</f>
        <v>67457200</v>
      </c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4"/>
    </row>
    <row r="9" spans="1:10" ht="18">
      <c r="A9" s="298" t="s">
        <v>1342</v>
      </c>
      <c r="B9" s="307">
        <v>26635721</v>
      </c>
      <c r="C9" s="306"/>
      <c r="D9" s="307">
        <v>26635721</v>
      </c>
      <c r="E9" s="308"/>
      <c r="F9" s="309">
        <v>32652000</v>
      </c>
      <c r="G9" s="308"/>
      <c r="H9" s="309">
        <v>40594000</v>
      </c>
      <c r="I9" s="308"/>
      <c r="J9" s="309">
        <v>50197000</v>
      </c>
    </row>
    <row r="10" spans="1:10" ht="18">
      <c r="A10" s="298" t="s">
        <v>1083</v>
      </c>
      <c r="B10" s="310">
        <v>6691000</v>
      </c>
      <c r="C10" s="306"/>
      <c r="D10" s="310">
        <v>6691000</v>
      </c>
      <c r="E10" s="308"/>
      <c r="F10" s="311">
        <v>10378086</v>
      </c>
      <c r="G10" s="308"/>
      <c r="H10" s="311">
        <v>13748965</v>
      </c>
      <c r="I10" s="308"/>
      <c r="J10" s="311">
        <v>15525200</v>
      </c>
    </row>
    <row r="11" spans="1:10" ht="18">
      <c r="A11" s="298" t="s">
        <v>1237</v>
      </c>
      <c r="B11" s="310">
        <v>734000</v>
      </c>
      <c r="C11" s="306"/>
      <c r="D11" s="310">
        <v>734000</v>
      </c>
      <c r="E11" s="308"/>
      <c r="F11" s="311">
        <v>735000</v>
      </c>
      <c r="G11" s="308"/>
      <c r="H11" s="311">
        <v>735000</v>
      </c>
      <c r="I11" s="308"/>
      <c r="J11" s="311">
        <v>735000</v>
      </c>
    </row>
    <row r="12" spans="1:10" ht="18">
      <c r="A12" s="298" t="s">
        <v>1343</v>
      </c>
      <c r="B12" s="310">
        <v>500000</v>
      </c>
      <c r="C12" s="306"/>
      <c r="D12" s="310">
        <v>500000</v>
      </c>
      <c r="E12" s="308"/>
      <c r="F12" s="311">
        <v>500000</v>
      </c>
      <c r="G12" s="308"/>
      <c r="H12" s="311">
        <v>750000</v>
      </c>
      <c r="I12" s="308"/>
      <c r="J12" s="311">
        <v>1000000</v>
      </c>
    </row>
    <row r="13" spans="1:10" ht="18.75" thickBot="1">
      <c r="A13" s="298" t="s">
        <v>1344</v>
      </c>
      <c r="B13" s="312">
        <v>850000</v>
      </c>
      <c r="C13" s="306"/>
      <c r="D13" s="312">
        <v>850000</v>
      </c>
      <c r="E13" s="308"/>
      <c r="F13" s="313">
        <v>850000</v>
      </c>
      <c r="G13" s="308"/>
      <c r="H13" s="313">
        <v>0</v>
      </c>
      <c r="I13" s="308"/>
      <c r="J13" s="313">
        <v>0</v>
      </c>
    </row>
    <row r="14" spans="2:10" ht="18">
      <c r="B14" s="306"/>
      <c r="C14" s="306"/>
      <c r="D14" s="306"/>
      <c r="E14" s="308"/>
      <c r="F14" s="308"/>
      <c r="G14" s="308"/>
      <c r="H14" s="308"/>
      <c r="I14" s="308"/>
      <c r="J14" s="308"/>
    </row>
    <row r="15" spans="1:23" s="301" customFormat="1" ht="18.75" thickBot="1">
      <c r="A15" s="301" t="s">
        <v>1346</v>
      </c>
      <c r="B15" s="314">
        <f>B16+B17</f>
        <v>3523868</v>
      </c>
      <c r="C15" s="314"/>
      <c r="D15" s="314">
        <f aca="true" t="shared" si="0" ref="D15:J15">D16+D17</f>
        <v>3523868</v>
      </c>
      <c r="E15" s="314"/>
      <c r="F15" s="314">
        <f t="shared" si="0"/>
        <v>3585300</v>
      </c>
      <c r="G15" s="314"/>
      <c r="H15" s="314">
        <f t="shared" si="0"/>
        <v>3943830</v>
      </c>
      <c r="I15" s="314"/>
      <c r="J15" s="314">
        <f t="shared" si="0"/>
        <v>4338213</v>
      </c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4"/>
    </row>
    <row r="16" spans="1:10" ht="18">
      <c r="A16" s="298" t="s">
        <v>1347</v>
      </c>
      <c r="B16" s="307">
        <v>1023868</v>
      </c>
      <c r="C16" s="306"/>
      <c r="D16" s="307">
        <v>1023868</v>
      </c>
      <c r="E16" s="308"/>
      <c r="F16" s="309">
        <v>1085300</v>
      </c>
      <c r="G16" s="308"/>
      <c r="H16" s="309">
        <f>F16*10/100+F16</f>
        <v>1193830</v>
      </c>
      <c r="I16" s="308"/>
      <c r="J16" s="309">
        <f>H16*10/100+H16</f>
        <v>1313213</v>
      </c>
    </row>
    <row r="17" spans="1:10" ht="18.75" thickBot="1">
      <c r="A17" s="298" t="s">
        <v>1348</v>
      </c>
      <c r="B17" s="312">
        <v>2500000</v>
      </c>
      <c r="C17" s="306"/>
      <c r="D17" s="312">
        <v>2500000</v>
      </c>
      <c r="E17" s="308"/>
      <c r="F17" s="313">
        <v>2500000</v>
      </c>
      <c r="G17" s="308"/>
      <c r="H17" s="313">
        <f>F17*10/100+F17</f>
        <v>2750000</v>
      </c>
      <c r="I17" s="308"/>
      <c r="J17" s="313">
        <f>H17*10/100+H17</f>
        <v>3025000</v>
      </c>
    </row>
    <row r="18" spans="2:10" ht="18">
      <c r="B18" s="306"/>
      <c r="C18" s="306"/>
      <c r="D18" s="306"/>
      <c r="E18" s="308"/>
      <c r="F18" s="308"/>
      <c r="G18" s="308"/>
      <c r="H18" s="308"/>
      <c r="I18" s="308"/>
      <c r="J18" s="308"/>
    </row>
    <row r="19" spans="1:23" s="301" customFormat="1" ht="18.75" thickBot="1">
      <c r="A19" s="301" t="s">
        <v>1349</v>
      </c>
      <c r="B19" s="314">
        <f>B20+B21+B22+B23</f>
        <v>5899533</v>
      </c>
      <c r="C19" s="314">
        <f aca="true" t="shared" si="1" ref="C19:J19">C20+C21+C22+C23</f>
        <v>0</v>
      </c>
      <c r="D19" s="314">
        <f t="shared" si="1"/>
        <v>5837576</v>
      </c>
      <c r="E19" s="314"/>
      <c r="F19" s="314">
        <f t="shared" si="1"/>
        <v>9351146</v>
      </c>
      <c r="G19" s="314"/>
      <c r="H19" s="314">
        <f t="shared" si="1"/>
        <v>10286260.6</v>
      </c>
      <c r="I19" s="314"/>
      <c r="J19" s="314">
        <f t="shared" si="1"/>
        <v>11314886.659999998</v>
      </c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4"/>
    </row>
    <row r="20" spans="1:10" ht="18">
      <c r="A20" s="298" t="s">
        <v>1291</v>
      </c>
      <c r="B20" s="307">
        <v>807802</v>
      </c>
      <c r="C20" s="306"/>
      <c r="D20" s="307">
        <v>807802</v>
      </c>
      <c r="E20" s="308"/>
      <c r="F20" s="309">
        <v>890520</v>
      </c>
      <c r="G20" s="308"/>
      <c r="H20" s="309">
        <f>F20*10/100+F20</f>
        <v>979572</v>
      </c>
      <c r="I20" s="308"/>
      <c r="J20" s="309">
        <f>H20*10/100+H20</f>
        <v>1077529.2</v>
      </c>
    </row>
    <row r="21" spans="1:10" ht="18">
      <c r="A21" s="298" t="s">
        <v>1292</v>
      </c>
      <c r="B21" s="310">
        <f>'cash flow statement'!C9</f>
        <v>590635</v>
      </c>
      <c r="C21" s="306"/>
      <c r="D21" s="310">
        <v>590635</v>
      </c>
      <c r="E21" s="308"/>
      <c r="F21" s="311">
        <v>650000</v>
      </c>
      <c r="G21" s="308"/>
      <c r="H21" s="311">
        <f>F21*10/100+F21</f>
        <v>715000</v>
      </c>
      <c r="I21" s="308"/>
      <c r="J21" s="311">
        <f>H21*10/100+H21</f>
        <v>786500</v>
      </c>
    </row>
    <row r="22" spans="1:10" ht="18">
      <c r="A22" s="298" t="s">
        <v>1350</v>
      </c>
      <c r="B22" s="310">
        <v>3200000</v>
      </c>
      <c r="C22" s="306"/>
      <c r="D22" s="310">
        <v>3200000</v>
      </c>
      <c r="E22" s="308"/>
      <c r="F22" s="311">
        <v>6284316</v>
      </c>
      <c r="G22" s="308"/>
      <c r="H22" s="311">
        <f>F22*10/100+F22</f>
        <v>6912747.6</v>
      </c>
      <c r="I22" s="308"/>
      <c r="J22" s="311">
        <f>H22*10/100+H22</f>
        <v>7604022.359999999</v>
      </c>
    </row>
    <row r="23" spans="1:10" ht="18.75" thickBot="1">
      <c r="A23" s="298" t="s">
        <v>456</v>
      </c>
      <c r="B23" s="312">
        <v>1301096</v>
      </c>
      <c r="C23" s="306"/>
      <c r="D23" s="312">
        <v>1239139</v>
      </c>
      <c r="E23" s="308"/>
      <c r="F23" s="313">
        <v>1526310</v>
      </c>
      <c r="G23" s="308"/>
      <c r="H23" s="313">
        <f>F23*10/100+F23</f>
        <v>1678941</v>
      </c>
      <c r="I23" s="308"/>
      <c r="J23" s="313">
        <f>H23*10/100+H23</f>
        <v>1846835.1</v>
      </c>
    </row>
    <row r="24" spans="2:10" ht="18.75" thickBot="1">
      <c r="B24" s="306"/>
      <c r="C24" s="306"/>
      <c r="D24" s="306"/>
      <c r="E24" s="308"/>
      <c r="F24" s="308"/>
      <c r="G24" s="308"/>
      <c r="H24" s="308"/>
      <c r="I24" s="308"/>
      <c r="J24" s="308"/>
    </row>
    <row r="25" spans="1:23" s="301" customFormat="1" ht="18.75" thickBot="1">
      <c r="A25" s="301" t="s">
        <v>427</v>
      </c>
      <c r="B25" s="320">
        <v>181169</v>
      </c>
      <c r="C25" s="314"/>
      <c r="D25" s="320">
        <v>386169</v>
      </c>
      <c r="E25" s="315"/>
      <c r="F25" s="321">
        <v>409339</v>
      </c>
      <c r="G25" s="315"/>
      <c r="H25" s="321">
        <f>F25*10/100+F25</f>
        <v>450272.9</v>
      </c>
      <c r="I25" s="315"/>
      <c r="J25" s="321">
        <f>H25*10/100+H25</f>
        <v>495300.19</v>
      </c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4"/>
    </row>
    <row r="26" spans="2:23" s="301" customFormat="1" ht="18.75" thickBot="1">
      <c r="B26" s="314"/>
      <c r="C26" s="314"/>
      <c r="D26" s="314"/>
      <c r="E26" s="315"/>
      <c r="F26" s="315"/>
      <c r="G26" s="315"/>
      <c r="H26" s="315"/>
      <c r="I26" s="315"/>
      <c r="J26" s="315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4"/>
    </row>
    <row r="27" spans="1:23" s="301" customFormat="1" ht="18.75" thickBot="1">
      <c r="A27" s="301" t="s">
        <v>1351</v>
      </c>
      <c r="B27" s="320">
        <v>4307532</v>
      </c>
      <c r="C27" s="314"/>
      <c r="D27" s="320">
        <v>4307532</v>
      </c>
      <c r="E27" s="315"/>
      <c r="F27" s="321">
        <v>4482971</v>
      </c>
      <c r="G27" s="315"/>
      <c r="H27" s="321">
        <f>F27*10/100+F27</f>
        <v>4931268.1</v>
      </c>
      <c r="I27" s="315"/>
      <c r="J27" s="321">
        <f>H27*10/100+H27</f>
        <v>5424394.909999999</v>
      </c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4"/>
    </row>
    <row r="28" spans="2:10" ht="18">
      <c r="B28" s="306"/>
      <c r="C28" s="306"/>
      <c r="D28" s="306"/>
      <c r="E28" s="308"/>
      <c r="F28" s="308"/>
      <c r="G28" s="308"/>
      <c r="H28" s="308"/>
      <c r="I28" s="308"/>
      <c r="J28" s="308"/>
    </row>
    <row r="29" spans="1:23" s="301" customFormat="1" ht="18.75" thickBot="1">
      <c r="A29" s="301" t="s">
        <v>1339</v>
      </c>
      <c r="B29" s="314">
        <f>SUM(B30:B38)</f>
        <v>56095686</v>
      </c>
      <c r="C29" s="314"/>
      <c r="D29" s="314">
        <f>SUM(D30:D38)</f>
        <v>56095686</v>
      </c>
      <c r="E29" s="314"/>
      <c r="F29" s="314">
        <f>SUM(F30:F38)</f>
        <v>62943842</v>
      </c>
      <c r="G29" s="314"/>
      <c r="H29" s="314">
        <f>SUM(H30:H38)</f>
        <v>101934606.8</v>
      </c>
      <c r="I29" s="314"/>
      <c r="J29" s="314">
        <f>SUM(J30:J38)</f>
        <v>94686056.08</v>
      </c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4"/>
    </row>
    <row r="30" spans="1:10" ht="18">
      <c r="A30" s="298" t="s">
        <v>226</v>
      </c>
      <c r="B30" s="307">
        <v>12836871</v>
      </c>
      <c r="C30" s="306"/>
      <c r="D30" s="307">
        <v>13565455</v>
      </c>
      <c r="E30" s="308"/>
      <c r="F30" s="309">
        <v>23158140</v>
      </c>
      <c r="G30" s="308"/>
      <c r="H30" s="309">
        <f>F30*10/100+F30</f>
        <v>25473954</v>
      </c>
      <c r="I30" s="308"/>
      <c r="J30" s="309">
        <f>H30*10/100+H30</f>
        <v>28021349.4</v>
      </c>
    </row>
    <row r="31" spans="1:10" ht="18">
      <c r="A31" s="298" t="s">
        <v>1353</v>
      </c>
      <c r="B31" s="310">
        <v>3625665</v>
      </c>
      <c r="C31" s="306"/>
      <c r="D31" s="310">
        <v>3625665</v>
      </c>
      <c r="E31" s="308"/>
      <c r="F31" s="311">
        <v>5150808</v>
      </c>
      <c r="G31" s="308"/>
      <c r="H31" s="311">
        <f aca="true" t="shared" si="2" ref="H31:H37">F31*10/100+F31</f>
        <v>5665888.8</v>
      </c>
      <c r="I31" s="308"/>
      <c r="J31" s="311">
        <f aca="true" t="shared" si="3" ref="J31:J37">H31*10/100+H31</f>
        <v>6232477.68</v>
      </c>
    </row>
    <row r="32" spans="1:10" ht="18">
      <c r="A32" s="298" t="s">
        <v>228</v>
      </c>
      <c r="B32" s="310">
        <v>13949500</v>
      </c>
      <c r="C32" s="306"/>
      <c r="D32" s="310">
        <v>15396416</v>
      </c>
      <c r="E32" s="308"/>
      <c r="F32" s="311">
        <v>13291700</v>
      </c>
      <c r="G32" s="308"/>
      <c r="H32" s="311">
        <f t="shared" si="2"/>
        <v>14620870</v>
      </c>
      <c r="I32" s="308"/>
      <c r="J32" s="311">
        <f t="shared" si="3"/>
        <v>16082957</v>
      </c>
    </row>
    <row r="33" spans="1:10" ht="18">
      <c r="A33" s="298" t="s">
        <v>230</v>
      </c>
      <c r="B33" s="310">
        <v>2500000</v>
      </c>
      <c r="C33" s="306"/>
      <c r="D33" s="310">
        <v>2500000</v>
      </c>
      <c r="E33" s="308"/>
      <c r="F33" s="311">
        <v>2500000</v>
      </c>
      <c r="G33" s="308"/>
      <c r="H33" s="311">
        <f t="shared" si="2"/>
        <v>2750000</v>
      </c>
      <c r="I33" s="308"/>
      <c r="J33" s="311">
        <f t="shared" si="3"/>
        <v>3025000</v>
      </c>
    </row>
    <row r="34" spans="1:10" ht="18">
      <c r="A34" s="298" t="s">
        <v>233</v>
      </c>
      <c r="B34" s="310">
        <v>8699000</v>
      </c>
      <c r="C34" s="306"/>
      <c r="D34" s="310">
        <v>7421500</v>
      </c>
      <c r="E34" s="308"/>
      <c r="F34" s="311">
        <v>1300000</v>
      </c>
      <c r="G34" s="308"/>
      <c r="H34" s="311">
        <f t="shared" si="2"/>
        <v>1430000</v>
      </c>
      <c r="I34" s="308"/>
      <c r="J34" s="311">
        <f t="shared" si="3"/>
        <v>1573000</v>
      </c>
    </row>
    <row r="35" spans="1:10" ht="18">
      <c r="A35" s="298" t="s">
        <v>1354</v>
      </c>
      <c r="B35" s="310">
        <v>2760250</v>
      </c>
      <c r="C35" s="306"/>
      <c r="D35" s="310">
        <v>1912250</v>
      </c>
      <c r="E35" s="308"/>
      <c r="F35" s="311">
        <v>1203000</v>
      </c>
      <c r="G35" s="308"/>
      <c r="H35" s="311">
        <f t="shared" si="2"/>
        <v>1323300</v>
      </c>
      <c r="I35" s="308"/>
      <c r="J35" s="311">
        <f t="shared" si="3"/>
        <v>1455630</v>
      </c>
    </row>
    <row r="36" spans="1:10" ht="18">
      <c r="A36" s="298" t="s">
        <v>0</v>
      </c>
      <c r="B36" s="310">
        <v>200000</v>
      </c>
      <c r="C36" s="306"/>
      <c r="D36" s="310">
        <v>200000</v>
      </c>
      <c r="E36" s="308"/>
      <c r="F36" s="311">
        <v>0</v>
      </c>
      <c r="G36" s="308"/>
      <c r="H36" s="311">
        <f t="shared" si="2"/>
        <v>0</v>
      </c>
      <c r="I36" s="308"/>
      <c r="J36" s="311">
        <f t="shared" si="3"/>
        <v>0</v>
      </c>
    </row>
    <row r="37" spans="1:10" ht="18">
      <c r="A37" s="298" t="s">
        <v>461</v>
      </c>
      <c r="B37" s="310">
        <v>50000</v>
      </c>
      <c r="C37" s="306"/>
      <c r="D37" s="310">
        <v>0</v>
      </c>
      <c r="E37" s="308"/>
      <c r="F37" s="311">
        <v>0</v>
      </c>
      <c r="G37" s="308"/>
      <c r="H37" s="311">
        <f t="shared" si="2"/>
        <v>0</v>
      </c>
      <c r="I37" s="308"/>
      <c r="J37" s="311">
        <f t="shared" si="3"/>
        <v>0</v>
      </c>
    </row>
    <row r="38" spans="1:10" ht="18.75" thickBot="1">
      <c r="A38" s="298" t="s">
        <v>1</v>
      </c>
      <c r="B38" s="312">
        <v>11474400</v>
      </c>
      <c r="C38" s="306"/>
      <c r="D38" s="312">
        <v>11474400</v>
      </c>
      <c r="E38" s="308"/>
      <c r="F38" s="313">
        <v>16340194</v>
      </c>
      <c r="G38" s="308"/>
      <c r="H38" s="313">
        <v>50670594</v>
      </c>
      <c r="I38" s="308"/>
      <c r="J38" s="313">
        <v>38295642</v>
      </c>
    </row>
    <row r="39" spans="2:10" ht="18">
      <c r="B39" s="306"/>
      <c r="C39" s="306"/>
      <c r="D39" s="306"/>
      <c r="E39" s="308"/>
      <c r="F39" s="308"/>
      <c r="G39" s="308"/>
      <c r="H39" s="308"/>
      <c r="I39" s="308"/>
      <c r="J39" s="308"/>
    </row>
    <row r="40" spans="1:23" s="301" customFormat="1" ht="18">
      <c r="A40" s="301" t="s">
        <v>2</v>
      </c>
      <c r="B40" s="314">
        <f>B7-B29</f>
        <v>-6772863</v>
      </c>
      <c r="C40" s="314"/>
      <c r="D40" s="314">
        <f aca="true" t="shared" si="4" ref="D40:J40">D7-D29</f>
        <v>-6629820</v>
      </c>
      <c r="E40" s="314">
        <f t="shared" si="4"/>
        <v>0</v>
      </c>
      <c r="F40" s="314">
        <f t="shared" si="4"/>
        <v>0</v>
      </c>
      <c r="G40" s="314"/>
      <c r="H40" s="314">
        <f t="shared" si="4"/>
        <v>-26495010.200000003</v>
      </c>
      <c r="I40" s="314"/>
      <c r="J40" s="314">
        <f t="shared" si="4"/>
        <v>-5656061.320000008</v>
      </c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4"/>
    </row>
    <row r="41" spans="2:10" ht="18">
      <c r="B41" s="306"/>
      <c r="C41" s="306"/>
      <c r="D41" s="306"/>
      <c r="E41" s="308"/>
      <c r="F41" s="308"/>
      <c r="G41" s="308"/>
      <c r="H41" s="308"/>
      <c r="I41" s="308"/>
      <c r="J41" s="308"/>
    </row>
    <row r="42" spans="2:10" ht="18">
      <c r="B42" s="306"/>
      <c r="C42" s="306"/>
      <c r="D42" s="306"/>
      <c r="E42" s="308"/>
      <c r="F42" s="308"/>
      <c r="G42" s="308"/>
      <c r="H42" s="308"/>
      <c r="I42" s="308"/>
      <c r="J42" s="308"/>
    </row>
    <row r="43" spans="2:10" ht="18">
      <c r="B43" s="306"/>
      <c r="C43" s="306"/>
      <c r="D43" s="306"/>
      <c r="E43" s="308"/>
      <c r="F43" s="308"/>
      <c r="G43" s="308"/>
      <c r="H43" s="308"/>
      <c r="I43" s="308"/>
      <c r="J43" s="308"/>
    </row>
    <row r="44" spans="2:10" ht="18">
      <c r="B44" s="306"/>
      <c r="C44" s="306"/>
      <c r="D44" s="306"/>
      <c r="E44" s="308"/>
      <c r="F44" s="308"/>
      <c r="G44" s="308"/>
      <c r="H44" s="308"/>
      <c r="I44" s="308"/>
      <c r="J44" s="308"/>
    </row>
    <row r="45" spans="2:10" ht="18">
      <c r="B45" s="306"/>
      <c r="C45" s="306"/>
      <c r="D45" s="306"/>
      <c r="E45" s="308"/>
      <c r="F45" s="308"/>
      <c r="G45" s="308"/>
      <c r="H45" s="308"/>
      <c r="I45" s="308"/>
      <c r="J45" s="308"/>
    </row>
    <row r="46" spans="2:10" ht="18">
      <c r="B46" s="306"/>
      <c r="C46" s="306"/>
      <c r="D46" s="306"/>
      <c r="E46" s="308"/>
      <c r="F46" s="308"/>
      <c r="G46" s="308"/>
      <c r="H46" s="308"/>
      <c r="I46" s="308"/>
      <c r="J46" s="308"/>
    </row>
    <row r="47" spans="2:10" ht="18">
      <c r="B47" s="306"/>
      <c r="C47" s="306"/>
      <c r="D47" s="306"/>
      <c r="E47" s="308"/>
      <c r="F47" s="308"/>
      <c r="G47" s="308"/>
      <c r="H47" s="308"/>
      <c r="I47" s="308"/>
      <c r="J47" s="308"/>
    </row>
    <row r="48" spans="2:10" ht="18">
      <c r="B48" s="306"/>
      <c r="C48" s="306"/>
      <c r="D48" s="306"/>
      <c r="E48" s="308"/>
      <c r="F48" s="308"/>
      <c r="G48" s="308"/>
      <c r="H48" s="308"/>
      <c r="I48" s="308"/>
      <c r="J48" s="308"/>
    </row>
    <row r="49" spans="2:10" ht="18">
      <c r="B49" s="306"/>
      <c r="C49" s="306"/>
      <c r="D49" s="306"/>
      <c r="E49" s="308"/>
      <c r="F49" s="308"/>
      <c r="G49" s="308"/>
      <c r="H49" s="308"/>
      <c r="I49" s="308"/>
      <c r="J49" s="308"/>
    </row>
    <row r="50" spans="2:10" ht="18">
      <c r="B50" s="306"/>
      <c r="C50" s="306"/>
      <c r="D50" s="306"/>
      <c r="E50" s="308"/>
      <c r="F50" s="308"/>
      <c r="G50" s="308"/>
      <c r="H50" s="308"/>
      <c r="I50" s="308"/>
      <c r="J50" s="308"/>
    </row>
    <row r="51" spans="2:10" ht="18">
      <c r="B51" s="306"/>
      <c r="C51" s="306"/>
      <c r="D51" s="306"/>
      <c r="E51" s="308"/>
      <c r="F51" s="308"/>
      <c r="G51" s="308"/>
      <c r="H51" s="308"/>
      <c r="I51" s="308"/>
      <c r="J51" s="308"/>
    </row>
    <row r="52" spans="2:10" ht="18">
      <c r="B52" s="306"/>
      <c r="C52" s="306"/>
      <c r="D52" s="306"/>
      <c r="E52" s="308"/>
      <c r="F52" s="308"/>
      <c r="G52" s="308"/>
      <c r="H52" s="308"/>
      <c r="I52" s="308"/>
      <c r="J52" s="308"/>
    </row>
    <row r="53" spans="2:10" ht="18">
      <c r="B53" s="306"/>
      <c r="C53" s="306"/>
      <c r="D53" s="306"/>
      <c r="E53" s="308"/>
      <c r="F53" s="308"/>
      <c r="G53" s="308"/>
      <c r="H53" s="308"/>
      <c r="I53" s="308"/>
      <c r="J53" s="308"/>
    </row>
    <row r="54" spans="2:10" ht="18">
      <c r="B54" s="306"/>
      <c r="C54" s="306"/>
      <c r="D54" s="306"/>
      <c r="E54" s="308"/>
      <c r="F54" s="308"/>
      <c r="G54" s="308"/>
      <c r="H54" s="308"/>
      <c r="I54" s="308"/>
      <c r="J54" s="308"/>
    </row>
    <row r="55" spans="2:10" ht="18">
      <c r="B55" s="306"/>
      <c r="C55" s="306"/>
      <c r="D55" s="306"/>
      <c r="E55" s="308"/>
      <c r="F55" s="308"/>
      <c r="G55" s="308"/>
      <c r="H55" s="308"/>
      <c r="I55" s="308"/>
      <c r="J55" s="308"/>
    </row>
    <row r="56" spans="2:10" ht="18">
      <c r="B56" s="306"/>
      <c r="C56" s="306"/>
      <c r="D56" s="306"/>
      <c r="E56" s="308"/>
      <c r="F56" s="308"/>
      <c r="G56" s="308"/>
      <c r="H56" s="308"/>
      <c r="I56" s="308"/>
      <c r="J56" s="308"/>
    </row>
    <row r="57" spans="2:10" ht="18">
      <c r="B57" s="306"/>
      <c r="C57" s="306"/>
      <c r="D57" s="306"/>
      <c r="E57" s="308"/>
      <c r="F57" s="308"/>
      <c r="G57" s="308"/>
      <c r="H57" s="308"/>
      <c r="I57" s="308"/>
      <c r="J57" s="308"/>
    </row>
    <row r="58" spans="2:10" ht="18">
      <c r="B58" s="306"/>
      <c r="C58" s="306"/>
      <c r="D58" s="306"/>
      <c r="E58" s="308"/>
      <c r="F58" s="308"/>
      <c r="G58" s="308"/>
      <c r="H58" s="308"/>
      <c r="I58" s="308"/>
      <c r="J58" s="308"/>
    </row>
    <row r="59" spans="2:10" ht="18">
      <c r="B59" s="306"/>
      <c r="C59" s="306"/>
      <c r="D59" s="306"/>
      <c r="E59" s="308"/>
      <c r="F59" s="308"/>
      <c r="G59" s="308"/>
      <c r="H59" s="308"/>
      <c r="I59" s="308"/>
      <c r="J59" s="308"/>
    </row>
    <row r="60" spans="2:10" ht="18">
      <c r="B60" s="306"/>
      <c r="C60" s="306"/>
      <c r="D60" s="306"/>
      <c r="E60" s="308"/>
      <c r="F60" s="308"/>
      <c r="G60" s="308"/>
      <c r="H60" s="308"/>
      <c r="I60" s="308"/>
      <c r="J60" s="308"/>
    </row>
    <row r="61" spans="2:10" ht="18">
      <c r="B61" s="306"/>
      <c r="C61" s="306"/>
      <c r="D61" s="306"/>
      <c r="E61" s="308"/>
      <c r="F61" s="308"/>
      <c r="G61" s="308"/>
      <c r="H61" s="308"/>
      <c r="I61" s="308"/>
      <c r="J61" s="308"/>
    </row>
    <row r="62" spans="2:10" ht="18">
      <c r="B62" s="306"/>
      <c r="C62" s="306"/>
      <c r="D62" s="306"/>
      <c r="E62" s="308"/>
      <c r="F62" s="308"/>
      <c r="G62" s="308"/>
      <c r="H62" s="308"/>
      <c r="I62" s="308"/>
      <c r="J62" s="308"/>
    </row>
    <row r="63" spans="2:10" ht="18">
      <c r="B63" s="306"/>
      <c r="C63" s="306"/>
      <c r="D63" s="306"/>
      <c r="E63" s="308"/>
      <c r="F63" s="308"/>
      <c r="G63" s="308"/>
      <c r="H63" s="308"/>
      <c r="I63" s="308"/>
      <c r="J63" s="308"/>
    </row>
    <row r="64" spans="2:10" ht="18">
      <c r="B64" s="306"/>
      <c r="C64" s="306"/>
      <c r="D64" s="306"/>
      <c r="E64" s="308"/>
      <c r="F64" s="308"/>
      <c r="G64" s="308"/>
      <c r="H64" s="308"/>
      <c r="I64" s="308"/>
      <c r="J64" s="308"/>
    </row>
    <row r="65" spans="2:10" ht="18">
      <c r="B65" s="306"/>
      <c r="C65" s="306"/>
      <c r="D65" s="306"/>
      <c r="E65" s="308"/>
      <c r="F65" s="308"/>
      <c r="G65" s="308"/>
      <c r="H65" s="308"/>
      <c r="I65" s="308"/>
      <c r="J65" s="308"/>
    </row>
    <row r="66" spans="2:10" ht="18">
      <c r="B66" s="306"/>
      <c r="C66" s="306"/>
      <c r="D66" s="306"/>
      <c r="E66" s="308"/>
      <c r="F66" s="308"/>
      <c r="G66" s="308"/>
      <c r="H66" s="308"/>
      <c r="I66" s="308"/>
      <c r="J66" s="308"/>
    </row>
    <row r="67" spans="2:10" ht="18">
      <c r="B67" s="306"/>
      <c r="C67" s="306"/>
      <c r="D67" s="306"/>
      <c r="E67" s="308"/>
      <c r="F67" s="308"/>
      <c r="G67" s="308"/>
      <c r="H67" s="308"/>
      <c r="I67" s="308"/>
      <c r="J67" s="308"/>
    </row>
    <row r="68" spans="2:10" ht="18">
      <c r="B68" s="306"/>
      <c r="C68" s="306"/>
      <c r="D68" s="306"/>
      <c r="E68" s="308"/>
      <c r="F68" s="308"/>
      <c r="G68" s="308"/>
      <c r="H68" s="308"/>
      <c r="I68" s="308"/>
      <c r="J68" s="308"/>
    </row>
    <row r="69" spans="2:10" ht="18">
      <c r="B69" s="306"/>
      <c r="C69" s="306"/>
      <c r="D69" s="306"/>
      <c r="E69" s="308"/>
      <c r="F69" s="308"/>
      <c r="G69" s="308"/>
      <c r="H69" s="308"/>
      <c r="I69" s="308"/>
      <c r="J69" s="308"/>
    </row>
    <row r="70" spans="2:10" ht="18">
      <c r="B70" s="306"/>
      <c r="C70" s="306"/>
      <c r="D70" s="306"/>
      <c r="E70" s="308"/>
      <c r="F70" s="308"/>
      <c r="G70" s="308"/>
      <c r="H70" s="308"/>
      <c r="I70" s="308"/>
      <c r="J70" s="308"/>
    </row>
    <row r="71" spans="2:10" ht="18">
      <c r="B71" s="306"/>
      <c r="C71" s="306"/>
      <c r="D71" s="306"/>
      <c r="E71" s="308"/>
      <c r="F71" s="308"/>
      <c r="G71" s="308"/>
      <c r="H71" s="308"/>
      <c r="I71" s="308"/>
      <c r="J71" s="308"/>
    </row>
    <row r="72" spans="2:10" ht="18">
      <c r="B72" s="306"/>
      <c r="C72" s="306"/>
      <c r="D72" s="306"/>
      <c r="E72" s="308"/>
      <c r="F72" s="308"/>
      <c r="G72" s="308"/>
      <c r="H72" s="308"/>
      <c r="I72" s="308"/>
      <c r="J72" s="308"/>
    </row>
    <row r="73" spans="2:10" ht="18">
      <c r="B73" s="306"/>
      <c r="C73" s="306"/>
      <c r="D73" s="306"/>
      <c r="E73" s="308"/>
      <c r="F73" s="308"/>
      <c r="G73" s="308"/>
      <c r="H73" s="308"/>
      <c r="I73" s="308"/>
      <c r="J73" s="308"/>
    </row>
    <row r="74" spans="2:10" ht="18">
      <c r="B74" s="306"/>
      <c r="C74" s="306"/>
      <c r="D74" s="306"/>
      <c r="E74" s="308"/>
      <c r="F74" s="308"/>
      <c r="G74" s="308"/>
      <c r="H74" s="308"/>
      <c r="I74" s="308"/>
      <c r="J74" s="308"/>
    </row>
    <row r="75" spans="2:10" ht="18">
      <c r="B75" s="306"/>
      <c r="C75" s="306"/>
      <c r="D75" s="306"/>
      <c r="E75" s="308"/>
      <c r="F75" s="308"/>
      <c r="G75" s="308"/>
      <c r="H75" s="308"/>
      <c r="I75" s="308"/>
      <c r="J75" s="308"/>
    </row>
    <row r="76" spans="2:10" ht="18">
      <c r="B76" s="306"/>
      <c r="C76" s="306"/>
      <c r="D76" s="306"/>
      <c r="E76" s="308"/>
      <c r="F76" s="308"/>
      <c r="G76" s="308"/>
      <c r="H76" s="308"/>
      <c r="I76" s="308"/>
      <c r="J76" s="308"/>
    </row>
    <row r="77" spans="2:10" ht="18">
      <c r="B77" s="306"/>
      <c r="C77" s="306"/>
      <c r="D77" s="306"/>
      <c r="E77" s="308"/>
      <c r="F77" s="308"/>
      <c r="G77" s="308"/>
      <c r="H77" s="308"/>
      <c r="I77" s="308"/>
      <c r="J77" s="308"/>
    </row>
    <row r="78" spans="2:10" ht="18">
      <c r="B78" s="306"/>
      <c r="C78" s="306"/>
      <c r="D78" s="306"/>
      <c r="E78" s="308"/>
      <c r="F78" s="308"/>
      <c r="G78" s="308"/>
      <c r="H78" s="308"/>
      <c r="I78" s="308"/>
      <c r="J78" s="308"/>
    </row>
    <row r="79" spans="2:10" ht="18">
      <c r="B79" s="306"/>
      <c r="C79" s="306"/>
      <c r="D79" s="306"/>
      <c r="E79" s="308"/>
      <c r="F79" s="308"/>
      <c r="G79" s="308"/>
      <c r="H79" s="308"/>
      <c r="I79" s="308"/>
      <c r="J79" s="308"/>
    </row>
    <row r="80" spans="2:10" ht="18">
      <c r="B80" s="306"/>
      <c r="C80" s="306"/>
      <c r="D80" s="306"/>
      <c r="E80" s="308"/>
      <c r="F80" s="308"/>
      <c r="G80" s="308"/>
      <c r="H80" s="308"/>
      <c r="I80" s="308"/>
      <c r="J80" s="308"/>
    </row>
    <row r="81" spans="2:10" ht="18">
      <c r="B81" s="306"/>
      <c r="C81" s="306"/>
      <c r="D81" s="306"/>
      <c r="E81" s="308"/>
      <c r="F81" s="308"/>
      <c r="G81" s="308"/>
      <c r="H81" s="308"/>
      <c r="I81" s="308"/>
      <c r="J81" s="308"/>
    </row>
    <row r="82" spans="2:10" ht="18">
      <c r="B82" s="306"/>
      <c r="C82" s="306"/>
      <c r="D82" s="306"/>
      <c r="E82" s="308"/>
      <c r="F82" s="308"/>
      <c r="G82" s="308"/>
      <c r="H82" s="308"/>
      <c r="I82" s="308"/>
      <c r="J82" s="308"/>
    </row>
    <row r="83" spans="2:10" ht="18">
      <c r="B83" s="306"/>
      <c r="C83" s="306"/>
      <c r="D83" s="306"/>
      <c r="E83" s="308"/>
      <c r="F83" s="308"/>
      <c r="G83" s="308"/>
      <c r="H83" s="308"/>
      <c r="I83" s="308"/>
      <c r="J83" s="308"/>
    </row>
    <row r="84" spans="2:10" ht="18">
      <c r="B84" s="306"/>
      <c r="C84" s="306"/>
      <c r="D84" s="306"/>
      <c r="E84" s="308"/>
      <c r="F84" s="308"/>
      <c r="G84" s="308"/>
      <c r="H84" s="308"/>
      <c r="I84" s="308"/>
      <c r="J84" s="308"/>
    </row>
    <row r="85" spans="2:10" ht="18">
      <c r="B85" s="306"/>
      <c r="C85" s="306"/>
      <c r="D85" s="306"/>
      <c r="E85" s="308"/>
      <c r="F85" s="308"/>
      <c r="G85" s="308"/>
      <c r="H85" s="308"/>
      <c r="I85" s="308"/>
      <c r="J85" s="308"/>
    </row>
    <row r="86" spans="2:10" ht="18">
      <c r="B86" s="306"/>
      <c r="C86" s="306"/>
      <c r="D86" s="306"/>
      <c r="E86" s="308"/>
      <c r="F86" s="308"/>
      <c r="G86" s="308"/>
      <c r="H86" s="308"/>
      <c r="I86" s="308"/>
      <c r="J86" s="308"/>
    </row>
    <row r="87" spans="2:10" ht="18">
      <c r="B87" s="306"/>
      <c r="C87" s="306"/>
      <c r="D87" s="306"/>
      <c r="E87" s="308"/>
      <c r="F87" s="308"/>
      <c r="G87" s="308"/>
      <c r="H87" s="308"/>
      <c r="I87" s="308"/>
      <c r="J87" s="308"/>
    </row>
    <row r="88" spans="2:10" ht="18">
      <c r="B88" s="306"/>
      <c r="C88" s="306"/>
      <c r="D88" s="306"/>
      <c r="E88" s="308"/>
      <c r="F88" s="308"/>
      <c r="G88" s="308"/>
      <c r="H88" s="308"/>
      <c r="I88" s="308"/>
      <c r="J88" s="308"/>
    </row>
    <row r="89" spans="2:10" ht="18">
      <c r="B89" s="306"/>
      <c r="C89" s="306"/>
      <c r="D89" s="306"/>
      <c r="E89" s="308"/>
      <c r="F89" s="308"/>
      <c r="G89" s="308"/>
      <c r="H89" s="308"/>
      <c r="I89" s="308"/>
      <c r="J89" s="308"/>
    </row>
    <row r="90" spans="2:10" ht="18">
      <c r="B90" s="306"/>
      <c r="C90" s="306"/>
      <c r="D90" s="306"/>
      <c r="E90" s="308"/>
      <c r="F90" s="308"/>
      <c r="G90" s="308"/>
      <c r="H90" s="308"/>
      <c r="I90" s="308"/>
      <c r="J90" s="308"/>
    </row>
    <row r="91" spans="2:10" ht="18">
      <c r="B91" s="306"/>
      <c r="C91" s="306"/>
      <c r="D91" s="306"/>
      <c r="E91" s="308"/>
      <c r="F91" s="308"/>
      <c r="G91" s="308"/>
      <c r="H91" s="308"/>
      <c r="I91" s="308"/>
      <c r="J91" s="308"/>
    </row>
    <row r="92" spans="2:10" ht="18">
      <c r="B92" s="306"/>
      <c r="C92" s="306"/>
      <c r="D92" s="306"/>
      <c r="E92" s="308"/>
      <c r="F92" s="308"/>
      <c r="G92" s="308"/>
      <c r="H92" s="308"/>
      <c r="I92" s="308"/>
      <c r="J92" s="308"/>
    </row>
    <row r="93" spans="2:10" ht="18">
      <c r="B93" s="306"/>
      <c r="C93" s="306"/>
      <c r="D93" s="306"/>
      <c r="E93" s="308"/>
      <c r="F93" s="308"/>
      <c r="G93" s="308"/>
      <c r="H93" s="308"/>
      <c r="I93" s="308"/>
      <c r="J93" s="308"/>
    </row>
    <row r="94" spans="2:10" ht="18">
      <c r="B94" s="306"/>
      <c r="C94" s="306"/>
      <c r="D94" s="306"/>
      <c r="E94" s="308"/>
      <c r="F94" s="308"/>
      <c r="G94" s="308"/>
      <c r="H94" s="308"/>
      <c r="I94" s="308"/>
      <c r="J94" s="308"/>
    </row>
    <row r="95" spans="2:10" ht="18">
      <c r="B95" s="306"/>
      <c r="C95" s="306"/>
      <c r="D95" s="306"/>
      <c r="E95" s="308"/>
      <c r="F95" s="308"/>
      <c r="G95" s="308"/>
      <c r="H95" s="308"/>
      <c r="I95" s="308"/>
      <c r="J95" s="308"/>
    </row>
    <row r="96" spans="2:10" ht="18">
      <c r="B96" s="306"/>
      <c r="C96" s="306"/>
      <c r="D96" s="306"/>
      <c r="E96" s="308"/>
      <c r="F96" s="308"/>
      <c r="G96" s="308"/>
      <c r="H96" s="308"/>
      <c r="I96" s="308"/>
      <c r="J96" s="308"/>
    </row>
    <row r="97" spans="2:10" ht="18">
      <c r="B97" s="306"/>
      <c r="C97" s="306"/>
      <c r="D97" s="306"/>
      <c r="E97" s="308"/>
      <c r="F97" s="308"/>
      <c r="G97" s="308"/>
      <c r="H97" s="308"/>
      <c r="I97" s="308"/>
      <c r="J97" s="308"/>
    </row>
    <row r="98" spans="2:10" ht="18">
      <c r="B98" s="306"/>
      <c r="C98" s="306"/>
      <c r="D98" s="306"/>
      <c r="E98" s="308"/>
      <c r="F98" s="308"/>
      <c r="G98" s="308"/>
      <c r="H98" s="308"/>
      <c r="I98" s="308"/>
      <c r="J98" s="308"/>
    </row>
    <row r="99" spans="2:10" ht="18">
      <c r="B99" s="306"/>
      <c r="C99" s="306"/>
      <c r="D99" s="306"/>
      <c r="E99" s="308"/>
      <c r="F99" s="308"/>
      <c r="G99" s="308"/>
      <c r="H99" s="308"/>
      <c r="I99" s="308"/>
      <c r="J99" s="308"/>
    </row>
    <row r="100" spans="2:10" ht="18">
      <c r="B100" s="306"/>
      <c r="C100" s="306"/>
      <c r="D100" s="306"/>
      <c r="E100" s="308"/>
      <c r="F100" s="308"/>
      <c r="G100" s="308"/>
      <c r="H100" s="308"/>
      <c r="I100" s="308"/>
      <c r="J100" s="308"/>
    </row>
    <row r="101" spans="2:10" ht="18">
      <c r="B101" s="306"/>
      <c r="C101" s="306"/>
      <c r="D101" s="306"/>
      <c r="E101" s="308"/>
      <c r="F101" s="308"/>
      <c r="G101" s="308"/>
      <c r="H101" s="308"/>
      <c r="I101" s="308"/>
      <c r="J101" s="308"/>
    </row>
    <row r="102" spans="2:10" ht="18">
      <c r="B102" s="306"/>
      <c r="C102" s="306"/>
      <c r="D102" s="306"/>
      <c r="E102" s="308"/>
      <c r="F102" s="308"/>
      <c r="G102" s="308"/>
      <c r="H102" s="308"/>
      <c r="I102" s="308"/>
      <c r="J102" s="308"/>
    </row>
    <row r="103" spans="2:10" ht="18">
      <c r="B103" s="306"/>
      <c r="C103" s="306"/>
      <c r="D103" s="306"/>
      <c r="E103" s="308"/>
      <c r="F103" s="308"/>
      <c r="G103" s="308"/>
      <c r="H103" s="308"/>
      <c r="I103" s="308"/>
      <c r="J103" s="308"/>
    </row>
    <row r="104" spans="2:10" ht="18">
      <c r="B104" s="306"/>
      <c r="C104" s="306"/>
      <c r="D104" s="306"/>
      <c r="E104" s="308"/>
      <c r="F104" s="308"/>
      <c r="G104" s="308"/>
      <c r="H104" s="308"/>
      <c r="I104" s="308"/>
      <c r="J104" s="308"/>
    </row>
    <row r="105" spans="2:10" ht="18">
      <c r="B105" s="306"/>
      <c r="C105" s="306"/>
      <c r="D105" s="306"/>
      <c r="E105" s="308"/>
      <c r="F105" s="308"/>
      <c r="G105" s="308"/>
      <c r="H105" s="308"/>
      <c r="I105" s="308"/>
      <c r="J105" s="308"/>
    </row>
    <row r="106" spans="2:10" ht="18">
      <c r="B106" s="306"/>
      <c r="C106" s="306"/>
      <c r="D106" s="306"/>
      <c r="E106" s="308"/>
      <c r="F106" s="308"/>
      <c r="G106" s="308"/>
      <c r="H106" s="308"/>
      <c r="I106" s="308"/>
      <c r="J106" s="308"/>
    </row>
    <row r="107" spans="2:10" ht="18">
      <c r="B107" s="306"/>
      <c r="C107" s="306"/>
      <c r="D107" s="306"/>
      <c r="E107" s="308"/>
      <c r="F107" s="308"/>
      <c r="G107" s="308"/>
      <c r="H107" s="308"/>
      <c r="I107" s="308"/>
      <c r="J107" s="308"/>
    </row>
    <row r="108" spans="2:10" ht="18">
      <c r="B108" s="306"/>
      <c r="C108" s="306"/>
      <c r="D108" s="306"/>
      <c r="E108" s="308"/>
      <c r="F108" s="308"/>
      <c r="G108" s="308"/>
      <c r="H108" s="308"/>
      <c r="I108" s="308"/>
      <c r="J108" s="308"/>
    </row>
    <row r="109" spans="2:10" ht="18">
      <c r="B109" s="306"/>
      <c r="C109" s="306"/>
      <c r="D109" s="306"/>
      <c r="E109" s="308"/>
      <c r="F109" s="308"/>
      <c r="G109" s="308"/>
      <c r="H109" s="308"/>
      <c r="I109" s="308"/>
      <c r="J109" s="308"/>
    </row>
    <row r="110" spans="2:10" ht="18">
      <c r="B110" s="306"/>
      <c r="C110" s="306"/>
      <c r="D110" s="306"/>
      <c r="E110" s="308"/>
      <c r="F110" s="308"/>
      <c r="G110" s="308"/>
      <c r="H110" s="308"/>
      <c r="I110" s="308"/>
      <c r="J110" s="308"/>
    </row>
    <row r="111" spans="2:10" ht="18">
      <c r="B111" s="306"/>
      <c r="C111" s="306"/>
      <c r="D111" s="306"/>
      <c r="E111" s="308"/>
      <c r="F111" s="308"/>
      <c r="G111" s="308"/>
      <c r="H111" s="308"/>
      <c r="I111" s="308"/>
      <c r="J111" s="308"/>
    </row>
    <row r="112" spans="2:10" ht="18">
      <c r="B112" s="306"/>
      <c r="C112" s="306"/>
      <c r="D112" s="306"/>
      <c r="E112" s="308"/>
      <c r="F112" s="308"/>
      <c r="G112" s="308"/>
      <c r="H112" s="308"/>
      <c r="I112" s="308"/>
      <c r="J112" s="308"/>
    </row>
    <row r="113" spans="2:10" ht="18">
      <c r="B113" s="306"/>
      <c r="C113" s="306"/>
      <c r="D113" s="306"/>
      <c r="E113" s="308"/>
      <c r="F113" s="308"/>
      <c r="G113" s="308"/>
      <c r="H113" s="308"/>
      <c r="I113" s="308"/>
      <c r="J113" s="308"/>
    </row>
    <row r="114" spans="2:10" ht="18">
      <c r="B114" s="306"/>
      <c r="C114" s="306"/>
      <c r="D114" s="306"/>
      <c r="E114" s="308"/>
      <c r="F114" s="308"/>
      <c r="G114" s="308"/>
      <c r="H114" s="308"/>
      <c r="I114" s="308"/>
      <c r="J114" s="308"/>
    </row>
    <row r="115" spans="2:10" ht="18">
      <c r="B115" s="306"/>
      <c r="C115" s="306"/>
      <c r="D115" s="306"/>
      <c r="E115" s="308"/>
      <c r="F115" s="308"/>
      <c r="G115" s="308"/>
      <c r="H115" s="308"/>
      <c r="I115" s="308"/>
      <c r="J115" s="308"/>
    </row>
    <row r="116" spans="2:10" ht="18">
      <c r="B116" s="306"/>
      <c r="C116" s="306"/>
      <c r="D116" s="306"/>
      <c r="E116" s="308"/>
      <c r="F116" s="308"/>
      <c r="G116" s="308"/>
      <c r="H116" s="308"/>
      <c r="I116" s="308"/>
      <c r="J116" s="308"/>
    </row>
    <row r="117" spans="2:10" ht="18">
      <c r="B117" s="306"/>
      <c r="C117" s="306"/>
      <c r="D117" s="306"/>
      <c r="E117" s="308"/>
      <c r="F117" s="308"/>
      <c r="G117" s="308"/>
      <c r="H117" s="308"/>
      <c r="I117" s="308"/>
      <c r="J117" s="308"/>
    </row>
    <row r="118" spans="2:10" ht="18">
      <c r="B118" s="306"/>
      <c r="C118" s="306"/>
      <c r="D118" s="306"/>
      <c r="E118" s="308"/>
      <c r="F118" s="308"/>
      <c r="G118" s="308"/>
      <c r="H118" s="308"/>
      <c r="I118" s="308"/>
      <c r="J118" s="308"/>
    </row>
    <row r="119" spans="2:10" ht="18">
      <c r="B119" s="306"/>
      <c r="C119" s="306"/>
      <c r="D119" s="306"/>
      <c r="E119" s="308"/>
      <c r="F119" s="308"/>
      <c r="G119" s="308"/>
      <c r="H119" s="308"/>
      <c r="I119" s="308"/>
      <c r="J119" s="308"/>
    </row>
    <row r="120" spans="2:10" ht="18">
      <c r="B120" s="306"/>
      <c r="C120" s="306"/>
      <c r="D120" s="306"/>
      <c r="E120" s="308"/>
      <c r="F120" s="308"/>
      <c r="G120" s="308"/>
      <c r="H120" s="308"/>
      <c r="I120" s="308"/>
      <c r="J120" s="30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1" r:id="rId1"/>
  <headerFooter alignWithMargins="0">
    <oddFooter>&amp;C&amp;"-,Bold"&amp;16 39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7">
      <selection activeCell="M21" sqref="M21"/>
    </sheetView>
  </sheetViews>
  <sheetFormatPr defaultColWidth="9.140625" defaultRowHeight="15"/>
  <cols>
    <col min="1" max="1" width="48.8515625" style="141" customWidth="1"/>
    <col min="2" max="2" width="0.42578125" style="141" hidden="1" customWidth="1"/>
    <col min="3" max="3" width="17.28125" style="141" customWidth="1"/>
    <col min="4" max="4" width="2.28125" style="141" customWidth="1"/>
    <col min="5" max="5" width="19.421875" style="141" customWidth="1"/>
    <col min="6" max="6" width="3.28125" style="141" customWidth="1"/>
    <col min="7" max="7" width="18.00390625" style="141" customWidth="1"/>
    <col min="8" max="8" width="3.421875" style="141" customWidth="1"/>
    <col min="9" max="9" width="17.28125" style="141" customWidth="1"/>
    <col min="10" max="10" width="3.57421875" style="141" customWidth="1"/>
    <col min="11" max="11" width="17.7109375" style="141" customWidth="1"/>
    <col min="12" max="16384" width="9.140625" style="141" customWidth="1"/>
  </cols>
  <sheetData>
    <row r="1" s="140" customFormat="1" ht="15.75">
      <c r="A1" s="140" t="s">
        <v>451</v>
      </c>
    </row>
    <row r="2" spans="1:2" s="142" customFormat="1" ht="15.75">
      <c r="A2" s="140"/>
      <c r="B2" s="140"/>
    </row>
    <row r="3" spans="1:2" s="142" customFormat="1" ht="15.75">
      <c r="A3" s="140"/>
      <c r="B3" s="140"/>
    </row>
    <row r="4" spans="1:11" s="142" customFormat="1" ht="15.75">
      <c r="A4" s="140"/>
      <c r="B4" s="140"/>
      <c r="C4" s="142" t="s">
        <v>457</v>
      </c>
      <c r="E4" s="142" t="s">
        <v>458</v>
      </c>
      <c r="G4" s="142" t="s">
        <v>457</v>
      </c>
      <c r="I4" s="142" t="s">
        <v>457</v>
      </c>
      <c r="K4" s="142" t="s">
        <v>457</v>
      </c>
    </row>
    <row r="5" spans="1:11" s="142" customFormat="1" ht="15.75">
      <c r="A5" s="140"/>
      <c r="B5" s="140"/>
      <c r="C5" s="142" t="s">
        <v>211</v>
      </c>
      <c r="E5" s="142" t="s">
        <v>211</v>
      </c>
      <c r="G5" s="142" t="s">
        <v>176</v>
      </c>
      <c r="I5" s="142" t="s">
        <v>177</v>
      </c>
      <c r="K5" s="142" t="s">
        <v>178</v>
      </c>
    </row>
    <row r="6" spans="1:2" s="142" customFormat="1" ht="16.5" thickBot="1">
      <c r="A6" s="140" t="s">
        <v>422</v>
      </c>
      <c r="B6" s="140"/>
    </row>
    <row r="7" spans="1:11" ht="15">
      <c r="A7" s="141" t="s">
        <v>423</v>
      </c>
      <c r="C7" s="144">
        <v>2500000</v>
      </c>
      <c r="E7" s="144">
        <v>2500000</v>
      </c>
      <c r="G7" s="144">
        <f>'operating revenue by source'!F10</f>
        <v>2500000</v>
      </c>
      <c r="I7" s="144">
        <f>G7*10/100+G7</f>
        <v>2750000</v>
      </c>
      <c r="K7" s="144">
        <f>I7*10/100+I7</f>
        <v>3025000</v>
      </c>
    </row>
    <row r="8" spans="1:11" ht="15">
      <c r="A8" s="141" t="s">
        <v>424</v>
      </c>
      <c r="C8" s="145">
        <v>1023868</v>
      </c>
      <c r="E8" s="145">
        <v>1023868</v>
      </c>
      <c r="G8" s="145">
        <f>'operating revenue by source'!F12</f>
        <v>1085300</v>
      </c>
      <c r="I8" s="145">
        <f aca="true" t="shared" si="0" ref="I8:I14">G8*10/100+G8</f>
        <v>1193830</v>
      </c>
      <c r="K8" s="145">
        <f aca="true" t="shared" si="1" ref="K8:K14">I8*10/100+I8</f>
        <v>1313213</v>
      </c>
    </row>
    <row r="9" spans="1:11" ht="15">
      <c r="A9" s="141" t="s">
        <v>425</v>
      </c>
      <c r="C9" s="145">
        <v>590635</v>
      </c>
      <c r="E9" s="145">
        <v>590635</v>
      </c>
      <c r="G9" s="145">
        <f>'operating revenue by source'!F15</f>
        <v>650000</v>
      </c>
      <c r="I9" s="145">
        <f t="shared" si="0"/>
        <v>715000</v>
      </c>
      <c r="K9" s="145">
        <f t="shared" si="1"/>
        <v>786500</v>
      </c>
    </row>
    <row r="10" spans="1:11" ht="15">
      <c r="A10" s="141" t="s">
        <v>459</v>
      </c>
      <c r="C10" s="145">
        <v>807802</v>
      </c>
      <c r="E10" s="145">
        <v>807802</v>
      </c>
      <c r="G10" s="145">
        <f>'operating revenue by source'!F14</f>
        <v>890520</v>
      </c>
      <c r="I10" s="145">
        <f t="shared" si="0"/>
        <v>979572</v>
      </c>
      <c r="K10" s="145">
        <f t="shared" si="1"/>
        <v>1077529.2</v>
      </c>
    </row>
    <row r="11" spans="1:11" ht="15">
      <c r="A11" s="141" t="s">
        <v>426</v>
      </c>
      <c r="C11" s="145">
        <v>4449962</v>
      </c>
      <c r="E11" s="145">
        <v>4449962</v>
      </c>
      <c r="G11" s="145">
        <f>'operating revenue by source'!F9</f>
        <v>4482971</v>
      </c>
      <c r="I11" s="145">
        <f t="shared" si="0"/>
        <v>4931268.1</v>
      </c>
      <c r="K11" s="145">
        <f t="shared" si="1"/>
        <v>5424394.909999999</v>
      </c>
    </row>
    <row r="12" spans="1:11" ht="15">
      <c r="A12" s="141" t="s">
        <v>456</v>
      </c>
      <c r="C12" s="145">
        <v>1309096</v>
      </c>
      <c r="E12" s="145">
        <v>1309096</v>
      </c>
      <c r="G12" s="145">
        <f>'operating revenue by source'!F11</f>
        <v>1526310</v>
      </c>
      <c r="I12" s="145">
        <f t="shared" si="0"/>
        <v>1678941</v>
      </c>
      <c r="K12" s="145">
        <f t="shared" si="1"/>
        <v>1846835.1</v>
      </c>
    </row>
    <row r="13" spans="1:11" ht="15">
      <c r="A13" s="141" t="s">
        <v>427</v>
      </c>
      <c r="C13" s="145">
        <v>181169</v>
      </c>
      <c r="E13" s="145">
        <v>181169</v>
      </c>
      <c r="G13" s="145">
        <f>'operating revenue by source'!F13</f>
        <v>409339</v>
      </c>
      <c r="I13" s="145">
        <f t="shared" si="0"/>
        <v>450272.9</v>
      </c>
      <c r="K13" s="145">
        <f t="shared" si="1"/>
        <v>495300.19</v>
      </c>
    </row>
    <row r="14" spans="1:11" ht="15">
      <c r="A14" s="141" t="s">
        <v>185</v>
      </c>
      <c r="C14" s="145">
        <v>3200000</v>
      </c>
      <c r="E14" s="145">
        <v>3200000</v>
      </c>
      <c r="G14" s="145">
        <f>'operating revenue by source'!F16</f>
        <v>6284316</v>
      </c>
      <c r="I14" s="145">
        <f t="shared" si="0"/>
        <v>6912747.6</v>
      </c>
      <c r="K14" s="145">
        <f t="shared" si="1"/>
        <v>7604022.359999999</v>
      </c>
    </row>
    <row r="15" spans="1:11" ht="15">
      <c r="A15" s="141" t="s">
        <v>428</v>
      </c>
      <c r="C15" s="145">
        <v>26652112</v>
      </c>
      <c r="E15" s="145">
        <v>26652112</v>
      </c>
      <c r="G15" s="145">
        <f>'operating revenue by source'!F8</f>
        <v>33152000</v>
      </c>
      <c r="I15" s="145">
        <f>'operating revenue by source'!G8</f>
        <v>41344000</v>
      </c>
      <c r="K15" s="145">
        <f>'operating revenue by source'!H8</f>
        <v>51197000</v>
      </c>
    </row>
    <row r="16" spans="1:11" ht="15.75" thickBot="1">
      <c r="A16" s="141" t="s">
        <v>429</v>
      </c>
      <c r="C16" s="146">
        <v>6691000</v>
      </c>
      <c r="E16" s="146">
        <v>6691000</v>
      </c>
      <c r="G16" s="146">
        <f>'CAPITAL FUNDING BY SOURCE'!F21</f>
        <v>11963086</v>
      </c>
      <c r="I16" s="146">
        <f>'CAPITAL FUNDING BY SOURCE'!G21</f>
        <v>15333964.71</v>
      </c>
      <c r="K16" s="146">
        <f>'CAPITAL FUNDING BY SOURCE'!H21</f>
        <v>17110199.57</v>
      </c>
    </row>
    <row r="17" spans="1:11" s="140" customFormat="1" ht="15.75">
      <c r="A17" s="140" t="s">
        <v>430</v>
      </c>
      <c r="C17" s="143">
        <f>SUM(C7:C16)</f>
        <v>47405644</v>
      </c>
      <c r="E17" s="143">
        <f>SUM(E7:E16)</f>
        <v>47405644</v>
      </c>
      <c r="G17" s="143">
        <f>SUM(G7:G16)</f>
        <v>62943842</v>
      </c>
      <c r="I17" s="143">
        <f>SUM(I7:I16)</f>
        <v>76289596.31</v>
      </c>
      <c r="K17" s="143">
        <f>SUM(K7:K16)</f>
        <v>89879994.32999998</v>
      </c>
    </row>
    <row r="18" s="140" customFormat="1" ht="15.75"/>
    <row r="19" s="140" customFormat="1" ht="16.5" thickBot="1">
      <c r="A19" s="140" t="s">
        <v>431</v>
      </c>
    </row>
    <row r="20" spans="1:11" ht="15">
      <c r="A20" s="141" t="s">
        <v>226</v>
      </c>
      <c r="C20" s="144">
        <v>12836871</v>
      </c>
      <c r="E20" s="144">
        <v>13565455</v>
      </c>
      <c r="G20" s="144">
        <f>'operating expenditure by type'!F5</f>
        <v>23158140</v>
      </c>
      <c r="I20" s="144">
        <f>G20*10/100+G20</f>
        <v>25473954</v>
      </c>
      <c r="K20" s="144">
        <f>I20*10/100+I20</f>
        <v>28021349.4</v>
      </c>
    </row>
    <row r="21" spans="1:11" ht="15">
      <c r="A21" s="141" t="s">
        <v>227</v>
      </c>
      <c r="C21" s="145">
        <v>3625665</v>
      </c>
      <c r="E21" s="145">
        <v>3625665</v>
      </c>
      <c r="G21" s="145">
        <f>'operating expenditure by type'!F6</f>
        <v>5150808</v>
      </c>
      <c r="I21" s="145">
        <f aca="true" t="shared" si="2" ref="I21:I28">G21*10/100+G21</f>
        <v>5665888.8</v>
      </c>
      <c r="K21" s="145">
        <f aca="true" t="shared" si="3" ref="K21:K28">I21*10/100+I21</f>
        <v>6232477.68</v>
      </c>
    </row>
    <row r="22" spans="1:11" ht="15">
      <c r="A22" s="141" t="s">
        <v>228</v>
      </c>
      <c r="C22" s="145">
        <v>13949500</v>
      </c>
      <c r="E22" s="145">
        <v>15396416</v>
      </c>
      <c r="G22" s="145">
        <f>'operating expenditure by type'!F7</f>
        <v>13291700</v>
      </c>
      <c r="I22" s="145">
        <f t="shared" si="2"/>
        <v>14620870</v>
      </c>
      <c r="K22" s="145">
        <f t="shared" si="3"/>
        <v>16082957</v>
      </c>
    </row>
    <row r="23" spans="1:11" ht="15">
      <c r="A23" s="141" t="s">
        <v>432</v>
      </c>
      <c r="C23" s="145">
        <v>2760250</v>
      </c>
      <c r="E23" s="145">
        <v>1912250</v>
      </c>
      <c r="G23" s="145">
        <f>'operating expenditure by type'!F9</f>
        <v>1203000</v>
      </c>
      <c r="I23" s="145">
        <f t="shared" si="2"/>
        <v>1323300</v>
      </c>
      <c r="K23" s="145">
        <f t="shared" si="3"/>
        <v>1455630</v>
      </c>
    </row>
    <row r="24" spans="1:11" ht="15">
      <c r="A24" s="141" t="s">
        <v>433</v>
      </c>
      <c r="C24" s="145">
        <v>2500000</v>
      </c>
      <c r="E24" s="145">
        <v>2500000</v>
      </c>
      <c r="G24" s="145">
        <v>2500000</v>
      </c>
      <c r="I24" s="145">
        <f t="shared" si="2"/>
        <v>2750000</v>
      </c>
      <c r="K24" s="145">
        <f t="shared" si="3"/>
        <v>3025000</v>
      </c>
    </row>
    <row r="25" spans="1:11" ht="15">
      <c r="A25" s="141" t="s">
        <v>454</v>
      </c>
      <c r="C25" s="145">
        <v>8699000</v>
      </c>
      <c r="E25" s="145">
        <v>7421500</v>
      </c>
      <c r="G25" s="145">
        <f>'operating expenditure by type'!F11</f>
        <v>1300000</v>
      </c>
      <c r="I25" s="145">
        <f t="shared" si="2"/>
        <v>1430000</v>
      </c>
      <c r="K25" s="145">
        <f t="shared" si="3"/>
        <v>1573000</v>
      </c>
    </row>
    <row r="26" spans="1:11" ht="15">
      <c r="A26" s="141" t="s">
        <v>460</v>
      </c>
      <c r="C26" s="145">
        <v>200000</v>
      </c>
      <c r="E26" s="145">
        <v>200000</v>
      </c>
      <c r="G26" s="145">
        <v>0</v>
      </c>
      <c r="I26" s="145">
        <v>0</v>
      </c>
      <c r="K26" s="145">
        <v>0</v>
      </c>
    </row>
    <row r="27" spans="1:11" ht="15">
      <c r="A27" s="141" t="s">
        <v>461</v>
      </c>
      <c r="C27" s="145">
        <v>50000</v>
      </c>
      <c r="E27" s="145">
        <v>0</v>
      </c>
      <c r="G27" s="145">
        <v>0</v>
      </c>
      <c r="I27" s="145">
        <v>0</v>
      </c>
      <c r="K27" s="145">
        <v>0</v>
      </c>
    </row>
    <row r="28" spans="1:11" ht="15.75" thickBot="1">
      <c r="A28" s="141" t="s">
        <v>434</v>
      </c>
      <c r="C28" s="146">
        <v>11474400</v>
      </c>
      <c r="E28" s="146">
        <v>11474400</v>
      </c>
      <c r="G28" s="146">
        <f>'CAPITAL EXPENDITURE BY VOTE'!F16</f>
        <v>16340194</v>
      </c>
      <c r="I28" s="146">
        <f t="shared" si="2"/>
        <v>17974213.4</v>
      </c>
      <c r="K28" s="146">
        <f t="shared" si="3"/>
        <v>19771634.74</v>
      </c>
    </row>
    <row r="29" spans="1:11" s="140" customFormat="1" ht="15.75">
      <c r="A29" s="140" t="s">
        <v>435</v>
      </c>
      <c r="C29" s="143">
        <f>SUM(C20:C28)</f>
        <v>56095686</v>
      </c>
      <c r="D29" s="143"/>
      <c r="E29" s="143">
        <f>SUM(E20:E28)</f>
        <v>56095686</v>
      </c>
      <c r="F29" s="143"/>
      <c r="G29" s="143">
        <f>SUM(G20:G28)</f>
        <v>62943842</v>
      </c>
      <c r="H29" s="143"/>
      <c r="I29" s="143">
        <f>SUM(I20:I28)</f>
        <v>69238226.19999999</v>
      </c>
      <c r="J29" s="143"/>
      <c r="K29" s="143">
        <f>SUM(K20:K28)</f>
        <v>76162048.82</v>
      </c>
    </row>
    <row r="31" spans="1:11" s="140" customFormat="1" ht="15.75">
      <c r="A31" s="140" t="s">
        <v>455</v>
      </c>
      <c r="B31" s="140" t="s">
        <v>436</v>
      </c>
      <c r="C31" s="143">
        <f>C17-C29</f>
        <v>-8690042</v>
      </c>
      <c r="D31" s="143">
        <f aca="true" t="shared" si="4" ref="D31:K31">D17-D29</f>
        <v>0</v>
      </c>
      <c r="E31" s="143">
        <f t="shared" si="4"/>
        <v>-8690042</v>
      </c>
      <c r="F31" s="143"/>
      <c r="G31" s="143">
        <f t="shared" si="4"/>
        <v>0</v>
      </c>
      <c r="H31" s="143"/>
      <c r="I31" s="143">
        <f>I17-I29</f>
        <v>7051370.110000014</v>
      </c>
      <c r="J31" s="143"/>
      <c r="K31" s="143">
        <f t="shared" si="4"/>
        <v>13717945.50999999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4" r:id="rId1"/>
  <headerFooter alignWithMargins="0">
    <oddFooter>&amp;C&amp;"-,Bold"&amp;16 40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6">
      <selection activeCell="G27" sqref="G27"/>
    </sheetView>
  </sheetViews>
  <sheetFormatPr defaultColWidth="9.140625" defaultRowHeight="15"/>
  <cols>
    <col min="1" max="1" width="61.421875" style="357" customWidth="1"/>
    <col min="2" max="2" width="9.140625" style="357" customWidth="1"/>
    <col min="3" max="3" width="17.7109375" style="357" customWidth="1"/>
    <col min="4" max="16384" width="9.140625" style="357" customWidth="1"/>
  </cols>
  <sheetData>
    <row r="1" s="358" customFormat="1" ht="18">
      <c r="A1" s="358" t="s">
        <v>27</v>
      </c>
    </row>
    <row r="3" ht="18">
      <c r="C3" s="358" t="s">
        <v>176</v>
      </c>
    </row>
    <row r="4" s="358" customFormat="1" ht="18">
      <c r="A4" s="358" t="s">
        <v>28</v>
      </c>
    </row>
    <row r="6" spans="1:3" s="358" customFormat="1" ht="18.75" thickBot="1">
      <c r="A6" s="358" t="s">
        <v>29</v>
      </c>
      <c r="C6" s="359">
        <f>C7</f>
        <v>0</v>
      </c>
    </row>
    <row r="7" spans="1:3" ht="18.75" thickBot="1">
      <c r="A7" s="357" t="s">
        <v>51</v>
      </c>
      <c r="C7" s="360">
        <v>0</v>
      </c>
    </row>
    <row r="8" ht="18">
      <c r="C8" s="361"/>
    </row>
    <row r="9" spans="1:3" ht="18">
      <c r="A9" s="357" t="s">
        <v>52</v>
      </c>
      <c r="C9" s="361"/>
    </row>
    <row r="10" ht="18.75" thickBot="1">
      <c r="C10" s="361"/>
    </row>
    <row r="11" spans="1:3" ht="18">
      <c r="A11" s="357" t="s">
        <v>30</v>
      </c>
      <c r="C11" s="362"/>
    </row>
    <row r="12" spans="1:3" ht="18">
      <c r="A12" s="357" t="s">
        <v>31</v>
      </c>
      <c r="C12" s="363"/>
    </row>
    <row r="13" spans="1:3" ht="18.75" thickBot="1">
      <c r="A13" s="357" t="s">
        <v>32</v>
      </c>
      <c r="C13" s="364"/>
    </row>
    <row r="14" ht="18">
      <c r="C14" s="361"/>
    </row>
    <row r="15" spans="1:3" s="358" customFormat="1" ht="18">
      <c r="A15" s="358" t="s">
        <v>33</v>
      </c>
      <c r="C15" s="365">
        <f>SUM(C11:C13)</f>
        <v>0</v>
      </c>
    </row>
    <row r="16" ht="18">
      <c r="C16" s="361"/>
    </row>
    <row r="17" spans="1:3" s="358" customFormat="1" ht="18">
      <c r="A17" s="358" t="s">
        <v>34</v>
      </c>
      <c r="C17" s="365"/>
    </row>
    <row r="18" ht="18">
      <c r="C18" s="361"/>
    </row>
    <row r="19" spans="1:3" ht="18">
      <c r="A19" s="357" t="s">
        <v>35</v>
      </c>
      <c r="C19" s="361">
        <v>1300000</v>
      </c>
    </row>
    <row r="20" spans="1:3" ht="18">
      <c r="A20" s="357" t="s">
        <v>36</v>
      </c>
      <c r="C20" s="361">
        <v>0</v>
      </c>
    </row>
    <row r="21" spans="1:3" ht="18">
      <c r="A21" s="357" t="s">
        <v>37</v>
      </c>
      <c r="C21" s="361"/>
    </row>
    <row r="22" ht="18">
      <c r="C22" s="361"/>
    </row>
    <row r="23" spans="1:3" s="358" customFormat="1" ht="18">
      <c r="A23" s="358" t="s">
        <v>38</v>
      </c>
      <c r="C23" s="365"/>
    </row>
    <row r="24" ht="18">
      <c r="C24" s="361"/>
    </row>
    <row r="25" spans="1:3" s="358" customFormat="1" ht="18.75" thickBot="1">
      <c r="A25" s="358" t="s">
        <v>39</v>
      </c>
      <c r="C25" s="365"/>
    </row>
    <row r="26" spans="1:3" ht="18">
      <c r="A26" s="357" t="s">
        <v>40</v>
      </c>
      <c r="C26" s="362">
        <v>11692070</v>
      </c>
    </row>
    <row r="27" spans="1:3" ht="18">
      <c r="A27" s="357" t="s">
        <v>41</v>
      </c>
      <c r="C27" s="363"/>
    </row>
    <row r="28" spans="1:3" ht="18">
      <c r="A28" s="357" t="s">
        <v>42</v>
      </c>
      <c r="C28" s="363"/>
    </row>
    <row r="29" spans="1:3" ht="18">
      <c r="A29" s="357" t="s">
        <v>43</v>
      </c>
      <c r="C29" s="363"/>
    </row>
    <row r="30" spans="1:3" ht="18.75" thickBot="1">
      <c r="A30" s="357" t="s">
        <v>44</v>
      </c>
      <c r="C30" s="364"/>
    </row>
    <row r="31" ht="18">
      <c r="C31" s="361"/>
    </row>
    <row r="32" spans="1:3" s="358" customFormat="1" ht="18">
      <c r="A32" s="358" t="s">
        <v>45</v>
      </c>
      <c r="C32" s="365"/>
    </row>
    <row r="33" spans="1:3" ht="18">
      <c r="A33" s="357" t="s">
        <v>46</v>
      </c>
      <c r="C33" s="361"/>
    </row>
    <row r="34" spans="1:3" ht="18">
      <c r="A34" s="357" t="s">
        <v>47</v>
      </c>
      <c r="C34" s="361"/>
    </row>
    <row r="35" spans="1:3" ht="18">
      <c r="A35" s="357" t="s">
        <v>48</v>
      </c>
      <c r="C35" s="361"/>
    </row>
    <row r="36" spans="1:3" ht="18">
      <c r="A36" s="357" t="s">
        <v>49</v>
      </c>
      <c r="C36" s="361"/>
    </row>
    <row r="37" ht="18">
      <c r="C37" s="361"/>
    </row>
    <row r="38" spans="1:3" s="358" customFormat="1" ht="18">
      <c r="A38" s="358" t="s">
        <v>50</v>
      </c>
      <c r="C38" s="36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87.140625" style="357" customWidth="1"/>
    <col min="2" max="16384" width="9.140625" style="357" customWidth="1"/>
  </cols>
  <sheetData>
    <row r="1" s="358" customFormat="1" ht="18">
      <c r="A1" s="358" t="s">
        <v>53</v>
      </c>
    </row>
    <row r="3" ht="18">
      <c r="A3" s="357" t="s">
        <v>54</v>
      </c>
    </row>
    <row r="4" ht="18">
      <c r="A4" s="357" t="s">
        <v>55</v>
      </c>
    </row>
    <row r="5" ht="18">
      <c r="A5" s="357" t="s">
        <v>56</v>
      </c>
    </row>
    <row r="6" ht="18">
      <c r="A6" s="357" t="s">
        <v>57</v>
      </c>
    </row>
    <row r="8" ht="18">
      <c r="A8" s="357" t="s">
        <v>58</v>
      </c>
    </row>
    <row r="9" ht="18">
      <c r="A9" s="357" t="s">
        <v>59</v>
      </c>
    </row>
    <row r="10" ht="18">
      <c r="A10" s="357" t="s">
        <v>60</v>
      </c>
    </row>
    <row r="11" ht="18">
      <c r="A11" s="357" t="s">
        <v>61</v>
      </c>
    </row>
    <row r="12" ht="18">
      <c r="A12" s="357" t="s">
        <v>62</v>
      </c>
    </row>
    <row r="13" ht="18">
      <c r="A13" s="357" t="s">
        <v>63</v>
      </c>
    </row>
    <row r="14" ht="18">
      <c r="A14" s="357" t="s">
        <v>64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L9" sqref="L9"/>
    </sheetView>
  </sheetViews>
  <sheetFormatPr defaultColWidth="9.140625" defaultRowHeight="15"/>
  <cols>
    <col min="1" max="16384" width="9.140625" style="148" customWidth="1"/>
  </cols>
  <sheetData>
    <row r="1" s="147" customFormat="1" ht="15">
      <c r="A1" s="147" t="s">
        <v>462</v>
      </c>
    </row>
    <row r="2" s="147" customFormat="1" ht="15">
      <c r="A2" s="147" t="s">
        <v>464</v>
      </c>
    </row>
    <row r="3" s="147" customFormat="1" ht="15">
      <c r="A3" s="147" t="s">
        <v>463</v>
      </c>
    </row>
    <row r="4" ht="14.25">
      <c r="A4" t="s">
        <v>12</v>
      </c>
    </row>
    <row r="5" ht="14.25">
      <c r="A5" s="148" t="s">
        <v>465</v>
      </c>
    </row>
    <row r="6" ht="15">
      <c r="A6" s="147" t="s">
        <v>466</v>
      </c>
    </row>
    <row r="7" ht="14.25">
      <c r="A7" s="148" t="s">
        <v>467</v>
      </c>
    </row>
    <row r="8" ht="14.25">
      <c r="A8" s="148" t="s">
        <v>468</v>
      </c>
    </row>
    <row r="9" ht="14.25">
      <c r="A9" s="148" t="s">
        <v>470</v>
      </c>
    </row>
    <row r="10" ht="14.25">
      <c r="A10" s="148" t="s">
        <v>469</v>
      </c>
    </row>
    <row r="11" ht="14.25">
      <c r="A11" s="148" t="s">
        <v>471</v>
      </c>
    </row>
    <row r="12" ht="14.25">
      <c r="A12" s="148" t="s">
        <v>472</v>
      </c>
    </row>
    <row r="13" ht="14.25">
      <c r="A13" s="148" t="s">
        <v>473</v>
      </c>
    </row>
    <row r="15" s="147" customFormat="1" ht="15">
      <c r="A15" s="147" t="s">
        <v>189</v>
      </c>
    </row>
    <row r="16" ht="14.25">
      <c r="A16" t="s">
        <v>13</v>
      </c>
    </row>
    <row r="17" ht="14.25">
      <c r="A17" t="s">
        <v>474</v>
      </c>
    </row>
    <row r="18" ht="14.25">
      <c r="A18" t="s">
        <v>475</v>
      </c>
    </row>
    <row r="19" ht="14.25">
      <c r="A19" t="s">
        <v>476</v>
      </c>
    </row>
    <row r="21" s="147" customFormat="1" ht="15">
      <c r="A21" s="147" t="s">
        <v>194</v>
      </c>
    </row>
    <row r="22" ht="14.25">
      <c r="A22" t="s">
        <v>14</v>
      </c>
    </row>
    <row r="23" ht="14.25">
      <c r="A23" t="s">
        <v>15</v>
      </c>
    </row>
    <row r="24" ht="14.25">
      <c r="A24" t="s">
        <v>16</v>
      </c>
    </row>
    <row r="48" ht="14.25">
      <c r="A48"/>
    </row>
  </sheetData>
  <sheetProtection/>
  <printOptions/>
  <pageMargins left="0.7" right="0.7" top="0.75" bottom="0.75" header="0.3" footer="0.3"/>
  <pageSetup horizontalDpi="600" verticalDpi="600" orientation="landscape" r:id="rId1"/>
  <headerFooter alignWithMargins="0">
    <oddFooter>&amp;C&amp;"Calibri,Bold"41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5.00390625" style="0" customWidth="1"/>
  </cols>
  <sheetData>
    <row r="1" ht="26.25">
      <c r="A1" s="62"/>
    </row>
    <row r="2" ht="26.25">
      <c r="A2" s="62"/>
    </row>
    <row r="3" ht="26.25">
      <c r="A3" s="62"/>
    </row>
    <row r="5" ht="26.25">
      <c r="A5" s="62"/>
    </row>
    <row r="6" ht="26.25">
      <c r="A6" s="62"/>
    </row>
    <row r="7" ht="26.25">
      <c r="A7" s="62"/>
    </row>
    <row r="8" ht="26.25">
      <c r="A8" s="63"/>
    </row>
    <row r="9" ht="27">
      <c r="A9" s="64" t="s">
        <v>452</v>
      </c>
    </row>
    <row r="10" ht="27">
      <c r="A10" s="65"/>
    </row>
    <row r="11" ht="27">
      <c r="A11" s="66" t="s">
        <v>76</v>
      </c>
    </row>
    <row r="13" ht="27.75">
      <c r="A13" s="67" t="s">
        <v>453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8" sqref="M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140625" style="5" customWidth="1"/>
    <col min="2" max="2" width="108.421875" style="5" customWidth="1"/>
    <col min="3" max="3" width="14.57421875" style="5" customWidth="1"/>
    <col min="4" max="4" width="16.57421875" style="5" customWidth="1"/>
    <col min="5" max="16384" width="9.140625" style="5" customWidth="1"/>
  </cols>
  <sheetData>
    <row r="1" s="2" customFormat="1" ht="18">
      <c r="A1" s="2" t="s">
        <v>241</v>
      </c>
    </row>
    <row r="2" ht="18.75" thickBot="1"/>
    <row r="3" spans="1:4" s="2" customFormat="1" ht="36.75" customHeight="1" thickBot="1">
      <c r="A3" s="16" t="s">
        <v>242</v>
      </c>
      <c r="B3" s="16" t="s">
        <v>243</v>
      </c>
      <c r="C3" s="7" t="s">
        <v>244</v>
      </c>
      <c r="D3" s="380" t="s">
        <v>102</v>
      </c>
    </row>
    <row r="4" spans="1:4" ht="31.5" customHeight="1">
      <c r="A4" s="30">
        <v>1</v>
      </c>
      <c r="B4" s="30" t="s">
        <v>245</v>
      </c>
      <c r="C4" s="376">
        <v>1</v>
      </c>
      <c r="D4" s="13"/>
    </row>
    <row r="5" spans="1:4" ht="30" customHeight="1">
      <c r="A5" s="13">
        <v>2</v>
      </c>
      <c r="B5" s="13" t="s">
        <v>246</v>
      </c>
      <c r="C5" s="377" t="s">
        <v>17</v>
      </c>
      <c r="D5" s="13"/>
    </row>
    <row r="6" spans="1:4" ht="33" customHeight="1">
      <c r="A6" s="13">
        <v>3</v>
      </c>
      <c r="B6" s="13" t="s">
        <v>82</v>
      </c>
      <c r="C6" s="377" t="s">
        <v>291</v>
      </c>
      <c r="D6" s="13"/>
    </row>
    <row r="7" spans="1:4" ht="33.75" customHeight="1">
      <c r="A7" s="13">
        <v>4</v>
      </c>
      <c r="B7" s="285" t="s">
        <v>247</v>
      </c>
      <c r="C7" s="377"/>
      <c r="D7" s="13"/>
    </row>
    <row r="8" spans="1:4" ht="36" customHeight="1">
      <c r="A8" s="13">
        <v>4.1</v>
      </c>
      <c r="B8" s="13" t="s">
        <v>248</v>
      </c>
      <c r="C8" s="377" t="s">
        <v>154</v>
      </c>
      <c r="D8" s="13"/>
    </row>
    <row r="9" spans="1:4" ht="35.25" customHeight="1">
      <c r="A9" s="13">
        <v>4.2</v>
      </c>
      <c r="B9" s="13" t="s">
        <v>103</v>
      </c>
      <c r="C9" s="377" t="s">
        <v>155</v>
      </c>
      <c r="D9" s="13"/>
    </row>
    <row r="10" spans="1:4" ht="35.25" customHeight="1">
      <c r="A10" s="13">
        <v>4.3</v>
      </c>
      <c r="B10" s="13" t="s">
        <v>104</v>
      </c>
      <c r="C10" s="377"/>
      <c r="D10" s="392" t="s">
        <v>105</v>
      </c>
    </row>
    <row r="11" spans="1:4" ht="32.25" customHeight="1">
      <c r="A11" s="13">
        <v>5</v>
      </c>
      <c r="B11" s="285" t="s">
        <v>18</v>
      </c>
      <c r="C11" s="377"/>
      <c r="D11" s="13"/>
    </row>
    <row r="12" spans="1:4" ht="36.75" customHeight="1">
      <c r="A12" s="13">
        <v>5.1</v>
      </c>
      <c r="B12" s="13" t="s">
        <v>72</v>
      </c>
      <c r="C12" s="377" t="s">
        <v>156</v>
      </c>
      <c r="D12" s="13"/>
    </row>
    <row r="13" spans="1:4" ht="36" customHeight="1">
      <c r="A13" s="13">
        <v>5.2</v>
      </c>
      <c r="B13" s="13" t="s">
        <v>81</v>
      </c>
      <c r="C13" s="377" t="s">
        <v>157</v>
      </c>
      <c r="D13" s="13"/>
    </row>
    <row r="14" spans="1:4" ht="29.25" customHeight="1">
      <c r="A14" s="13">
        <v>5.3</v>
      </c>
      <c r="B14" s="13" t="s">
        <v>83</v>
      </c>
      <c r="C14" s="377"/>
      <c r="D14" s="392" t="s">
        <v>161</v>
      </c>
    </row>
    <row r="15" spans="1:4" ht="29.25" customHeight="1">
      <c r="A15" s="13">
        <v>5.4</v>
      </c>
      <c r="B15" s="13" t="s">
        <v>73</v>
      </c>
      <c r="C15" s="377" t="s">
        <v>158</v>
      </c>
      <c r="D15" s="13"/>
    </row>
    <row r="16" spans="1:4" ht="29.25" customHeight="1">
      <c r="A16" s="13">
        <v>5.5</v>
      </c>
      <c r="B16" s="13" t="s">
        <v>84</v>
      </c>
      <c r="C16" s="378">
        <v>31</v>
      </c>
      <c r="D16" s="13"/>
    </row>
    <row r="17" spans="1:4" ht="35.25" customHeight="1">
      <c r="A17" s="13">
        <v>5.6</v>
      </c>
      <c r="B17" s="13" t="s">
        <v>19</v>
      </c>
      <c r="C17" s="379" t="s">
        <v>159</v>
      </c>
      <c r="D17" s="13"/>
    </row>
    <row r="18" spans="1:4" ht="36" customHeight="1">
      <c r="A18" s="13">
        <v>5.7</v>
      </c>
      <c r="B18" s="13" t="s">
        <v>20</v>
      </c>
      <c r="C18" s="378">
        <v>35</v>
      </c>
      <c r="D18" s="13"/>
    </row>
    <row r="19" spans="1:4" ht="33" customHeight="1">
      <c r="A19" s="13">
        <v>5.8</v>
      </c>
      <c r="B19" s="13" t="s">
        <v>74</v>
      </c>
      <c r="C19" s="379">
        <v>36</v>
      </c>
      <c r="D19" s="13"/>
    </row>
    <row r="20" spans="1:4" ht="30.75" customHeight="1">
      <c r="A20" s="13">
        <v>5.9</v>
      </c>
      <c r="B20" s="13" t="s">
        <v>77</v>
      </c>
      <c r="C20" s="378">
        <v>37</v>
      </c>
      <c r="D20" s="13"/>
    </row>
    <row r="21" spans="1:4" ht="33.75" customHeight="1">
      <c r="A21" s="49">
        <v>5.1</v>
      </c>
      <c r="B21" s="13" t="s">
        <v>78</v>
      </c>
      <c r="C21" s="378"/>
      <c r="D21" s="392" t="s">
        <v>160</v>
      </c>
    </row>
    <row r="22" spans="1:4" ht="27.75" customHeight="1">
      <c r="A22" s="49">
        <v>5.11</v>
      </c>
      <c r="B22" s="13" t="s">
        <v>79</v>
      </c>
      <c r="C22" s="378">
        <v>38</v>
      </c>
      <c r="D22" s="13"/>
    </row>
    <row r="23" spans="1:4" ht="35.25" customHeight="1" thickBot="1">
      <c r="A23" s="49">
        <v>5.12</v>
      </c>
      <c r="B23" s="13" t="s">
        <v>80</v>
      </c>
      <c r="C23" s="379" t="s">
        <v>162</v>
      </c>
      <c r="D23" s="35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headerFooter alignWithMargins="0">
    <oddFooter>&amp;C&amp;"Calibri,Bold"&amp;16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I1" sqref="I1"/>
    </sheetView>
  </sheetViews>
  <sheetFormatPr defaultColWidth="9.140625" defaultRowHeight="15"/>
  <cols>
    <col min="1" max="16384" width="9.140625" style="366" customWidth="1"/>
  </cols>
  <sheetData>
    <row r="1" s="374" customFormat="1" ht="15.75">
      <c r="A1" s="374" t="s">
        <v>137</v>
      </c>
    </row>
    <row r="2" ht="15">
      <c r="A2" s="366" t="s">
        <v>138</v>
      </c>
    </row>
    <row r="4" ht="15">
      <c r="A4" s="366" t="s">
        <v>139</v>
      </c>
    </row>
    <row r="5" s="374" customFormat="1" ht="15.75">
      <c r="A5" s="374" t="s">
        <v>140</v>
      </c>
    </row>
    <row r="6" s="374" customFormat="1" ht="15.75">
      <c r="A6" s="374" t="s">
        <v>141</v>
      </c>
    </row>
    <row r="7" s="374" customFormat="1" ht="15.75">
      <c r="A7" s="374" t="s">
        <v>142</v>
      </c>
    </row>
    <row r="8" ht="15">
      <c r="A8" s="381" t="s">
        <v>109</v>
      </c>
    </row>
    <row r="9" ht="15">
      <c r="A9" s="366" t="s">
        <v>108</v>
      </c>
    </row>
    <row r="10" ht="15">
      <c r="A10" s="366" t="s">
        <v>106</v>
      </c>
    </row>
    <row r="11" ht="15">
      <c r="A11" s="366" t="s">
        <v>110</v>
      </c>
    </row>
    <row r="12" ht="15">
      <c r="A12" s="366" t="s">
        <v>107</v>
      </c>
    </row>
    <row r="13" ht="15">
      <c r="A13" s="366" t="s">
        <v>111</v>
      </c>
    </row>
    <row r="14" ht="15">
      <c r="A14" s="366" t="s">
        <v>112</v>
      </c>
    </row>
    <row r="15" ht="15">
      <c r="A15" s="366" t="s">
        <v>113</v>
      </c>
    </row>
    <row r="16" ht="15">
      <c r="A16" s="366" t="s">
        <v>114</v>
      </c>
    </row>
    <row r="17" ht="15">
      <c r="A17" s="366" t="s">
        <v>115</v>
      </c>
    </row>
    <row r="18" ht="15">
      <c r="A18" s="366" t="s">
        <v>116</v>
      </c>
    </row>
    <row r="19" ht="15">
      <c r="A19" s="366" t="s">
        <v>117</v>
      </c>
    </row>
    <row r="20" ht="15">
      <c r="A20" s="366" t="s">
        <v>118</v>
      </c>
    </row>
    <row r="21" ht="15">
      <c r="A21" s="366" t="s">
        <v>119</v>
      </c>
    </row>
    <row r="23" ht="15">
      <c r="A23" s="366" t="s">
        <v>143</v>
      </c>
    </row>
    <row r="24" ht="15">
      <c r="A24" s="366">
        <v>2009</v>
      </c>
    </row>
    <row r="26" ht="15">
      <c r="A26" s="366" t="s">
        <v>144</v>
      </c>
    </row>
    <row r="28" ht="15">
      <c r="A28" s="366" t="s">
        <v>145</v>
      </c>
    </row>
    <row r="29" ht="15">
      <c r="A29" s="366" t="s">
        <v>176</v>
      </c>
    </row>
    <row r="31" ht="15">
      <c r="A31" s="366" t="s">
        <v>146</v>
      </c>
    </row>
    <row r="32" s="374" customFormat="1" ht="15.75"/>
    <row r="34" ht="15">
      <c r="A34" s="382"/>
    </row>
    <row r="35" ht="15">
      <c r="A35" s="382"/>
    </row>
    <row r="38" s="374" customFormat="1" ht="15.75"/>
    <row r="42" s="374" customFormat="1" ht="15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 alignWithMargins="0">
    <oddFooter>&amp;C&amp;"Arial,Bold"&amp;16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1">
      <selection activeCell="F15" sqref="F15"/>
    </sheetView>
  </sheetViews>
  <sheetFormatPr defaultColWidth="34.7109375" defaultRowHeight="15"/>
  <cols>
    <col min="1" max="1" width="32.57421875" style="55" customWidth="1"/>
    <col min="2" max="2" width="21.57421875" style="55" customWidth="1"/>
    <col min="3" max="3" width="7.57421875" style="55" customWidth="1"/>
    <col min="4" max="4" width="21.57421875" style="55" customWidth="1"/>
    <col min="5" max="5" width="7.7109375" style="55" customWidth="1"/>
    <col min="6" max="6" width="22.8515625" style="55" customWidth="1"/>
    <col min="7" max="7" width="9.140625" style="55" customWidth="1"/>
    <col min="8" max="8" width="23.00390625" style="55" customWidth="1"/>
    <col min="9" max="9" width="24.8515625" style="55" customWidth="1"/>
    <col min="10" max="10" width="7.140625" style="55" customWidth="1"/>
    <col min="11" max="11" width="23.8515625" style="55" customWidth="1"/>
    <col min="12" max="12" width="7.57421875" style="55" customWidth="1"/>
    <col min="13" max="16384" width="34.7109375" style="55" customWidth="1"/>
  </cols>
  <sheetData>
    <row r="1" s="50" customFormat="1" ht="40.5" customHeight="1">
      <c r="A1" s="50" t="s">
        <v>292</v>
      </c>
    </row>
    <row r="2" s="50" customFormat="1" ht="40.5" customHeight="1" thickBot="1"/>
    <row r="3" spans="1:12" s="384" customFormat="1" ht="16.5" thickBot="1">
      <c r="A3" s="383" t="s">
        <v>293</v>
      </c>
      <c r="B3" s="383" t="s">
        <v>147</v>
      </c>
      <c r="C3" s="383" t="s">
        <v>149</v>
      </c>
      <c r="D3" s="383" t="s">
        <v>148</v>
      </c>
      <c r="E3" s="383" t="s">
        <v>149</v>
      </c>
      <c r="F3" s="383" t="s">
        <v>150</v>
      </c>
      <c r="G3" s="383" t="s">
        <v>149</v>
      </c>
      <c r="H3" s="383" t="s">
        <v>151</v>
      </c>
      <c r="I3" s="383" t="s">
        <v>153</v>
      </c>
      <c r="J3" s="383" t="s">
        <v>149</v>
      </c>
      <c r="K3" s="383" t="s">
        <v>152</v>
      </c>
      <c r="L3" s="389" t="s">
        <v>149</v>
      </c>
    </row>
    <row r="4" spans="1:12" ht="42" customHeight="1">
      <c r="A4" s="53" t="s">
        <v>274</v>
      </c>
      <c r="B4" s="54">
        <v>8868691</v>
      </c>
      <c r="C4" s="53">
        <v>20</v>
      </c>
      <c r="D4" s="54">
        <f>'detailed opex. budget'!G77</f>
        <v>8545099.732255999</v>
      </c>
      <c r="E4" s="54">
        <v>20</v>
      </c>
      <c r="F4" s="54">
        <v>3147658</v>
      </c>
      <c r="G4" s="54">
        <v>28</v>
      </c>
      <c r="H4" s="54">
        <v>0</v>
      </c>
      <c r="I4" s="54">
        <f>B4+F4</f>
        <v>12016349</v>
      </c>
      <c r="J4" s="54"/>
      <c r="K4" s="385">
        <f aca="true" t="shared" si="0" ref="K4:K10">D4+H4</f>
        <v>8545099.732255999</v>
      </c>
      <c r="L4" s="390">
        <v>14</v>
      </c>
    </row>
    <row r="5" spans="1:12" ht="34.5" customHeight="1">
      <c r="A5" s="56" t="s">
        <v>281</v>
      </c>
      <c r="B5" s="57">
        <v>1308508</v>
      </c>
      <c r="C5" s="53">
        <v>3</v>
      </c>
      <c r="D5" s="57">
        <f>'detailed opex. budget'!G124</f>
        <v>2063951.24</v>
      </c>
      <c r="E5" s="57">
        <v>4</v>
      </c>
      <c r="F5" s="57">
        <v>0</v>
      </c>
      <c r="G5" s="57"/>
      <c r="H5" s="57">
        <v>0</v>
      </c>
      <c r="I5" s="54">
        <f aca="true" t="shared" si="1" ref="I5:I10">B5+F5</f>
        <v>1308508</v>
      </c>
      <c r="J5" s="57"/>
      <c r="K5" s="386">
        <f t="shared" si="0"/>
        <v>2063951.24</v>
      </c>
      <c r="L5" s="390">
        <v>3</v>
      </c>
    </row>
    <row r="6" spans="1:12" ht="36" customHeight="1">
      <c r="A6" s="56" t="s">
        <v>191</v>
      </c>
      <c r="B6" s="57">
        <v>8109478</v>
      </c>
      <c r="C6" s="53">
        <v>18</v>
      </c>
      <c r="D6" s="57">
        <f>'detailed opex. budget'!G177</f>
        <v>4872851.6592999995</v>
      </c>
      <c r="E6" s="57">
        <v>11</v>
      </c>
      <c r="F6" s="57">
        <v>0</v>
      </c>
      <c r="G6" s="57"/>
      <c r="H6" s="57">
        <f>'detailed capex. budget'!E10</f>
        <v>2050000</v>
      </c>
      <c r="I6" s="54">
        <f t="shared" si="1"/>
        <v>8109478</v>
      </c>
      <c r="J6" s="57">
        <v>13</v>
      </c>
      <c r="K6" s="386">
        <f t="shared" si="0"/>
        <v>6922851.6592999995</v>
      </c>
      <c r="L6" s="390">
        <v>11</v>
      </c>
    </row>
    <row r="7" spans="1:12" ht="36" customHeight="1">
      <c r="A7" s="56" t="s">
        <v>295</v>
      </c>
      <c r="B7" s="57">
        <v>8745008</v>
      </c>
      <c r="C7" s="53">
        <v>20</v>
      </c>
      <c r="D7" s="57">
        <f>'detailed opex. budget'!G257</f>
        <v>11829782.69796</v>
      </c>
      <c r="E7" s="57">
        <v>25</v>
      </c>
      <c r="F7" s="57">
        <v>0</v>
      </c>
      <c r="G7" s="57"/>
      <c r="H7" s="57">
        <f>'detailed capex. budget'!E22</f>
        <v>1560000</v>
      </c>
      <c r="I7" s="54">
        <f t="shared" si="1"/>
        <v>8745008</v>
      </c>
      <c r="J7" s="57">
        <v>10</v>
      </c>
      <c r="K7" s="386">
        <f t="shared" si="0"/>
        <v>13389782.69796</v>
      </c>
      <c r="L7" s="390">
        <v>21</v>
      </c>
    </row>
    <row r="8" spans="1:12" ht="36" customHeight="1">
      <c r="A8" s="56" t="s">
        <v>296</v>
      </c>
      <c r="B8" s="57">
        <v>2299378</v>
      </c>
      <c r="C8" s="53">
        <v>5</v>
      </c>
      <c r="D8" s="57">
        <f>'detailed opex. budget'!G301</f>
        <v>2545800.345333333</v>
      </c>
      <c r="E8" s="57">
        <v>6</v>
      </c>
      <c r="F8" s="57">
        <v>0</v>
      </c>
      <c r="G8" s="57"/>
      <c r="H8" s="57">
        <f>'detailed capex. budget'!E32</f>
        <v>400000</v>
      </c>
      <c r="I8" s="54">
        <f t="shared" si="1"/>
        <v>2299378</v>
      </c>
      <c r="J8" s="57">
        <v>2</v>
      </c>
      <c r="K8" s="386">
        <f t="shared" si="0"/>
        <v>2945800.345333333</v>
      </c>
      <c r="L8" s="390">
        <v>5</v>
      </c>
    </row>
    <row r="9" spans="1:12" ht="35.25" customHeight="1">
      <c r="A9" s="56" t="s">
        <v>194</v>
      </c>
      <c r="B9" s="57">
        <v>4169064</v>
      </c>
      <c r="C9" s="53">
        <v>9</v>
      </c>
      <c r="D9" s="57">
        <f>'detailed opex. budget'!G360</f>
        <v>7604121.061516667</v>
      </c>
      <c r="E9" s="57">
        <v>16</v>
      </c>
      <c r="F9" s="57">
        <v>4966636</v>
      </c>
      <c r="G9" s="57">
        <v>43</v>
      </c>
      <c r="H9" s="57">
        <f>'detailed capex. budget'!E37</f>
        <v>550000</v>
      </c>
      <c r="I9" s="54">
        <f t="shared" si="1"/>
        <v>9135700</v>
      </c>
      <c r="J9" s="57">
        <v>3</v>
      </c>
      <c r="K9" s="386">
        <f t="shared" si="0"/>
        <v>8154121.061516667</v>
      </c>
      <c r="L9" s="390">
        <v>13</v>
      </c>
    </row>
    <row r="10" spans="1:12" ht="39" customHeight="1" thickBot="1">
      <c r="A10" s="59" t="s">
        <v>224</v>
      </c>
      <c r="B10" s="60">
        <v>11121162</v>
      </c>
      <c r="C10" s="53">
        <v>25</v>
      </c>
      <c r="D10" s="60">
        <f>'detailed opex. budget'!G441+'detailed opex. budget'!G492+'detailed opex. budget'!G531</f>
        <v>9142040.298316667</v>
      </c>
      <c r="E10" s="60">
        <v>18</v>
      </c>
      <c r="F10" s="60">
        <v>3360106</v>
      </c>
      <c r="G10" s="60">
        <v>29</v>
      </c>
      <c r="H10" s="60">
        <f>'detailed capex. budget'!E59</f>
        <v>11780194</v>
      </c>
      <c r="I10" s="54">
        <f t="shared" si="1"/>
        <v>14481268</v>
      </c>
      <c r="J10" s="60">
        <v>72</v>
      </c>
      <c r="K10" s="387">
        <f t="shared" si="0"/>
        <v>20922234.298316665</v>
      </c>
      <c r="L10" s="390">
        <v>33</v>
      </c>
    </row>
    <row r="11" spans="1:12" s="52" customFormat="1" ht="39.75" customHeight="1" thickBot="1">
      <c r="A11" s="51" t="s">
        <v>297</v>
      </c>
      <c r="B11" s="61">
        <v>44621286</v>
      </c>
      <c r="C11" s="61">
        <f aca="true" t="shared" si="2" ref="C11:H11">SUM(C4:C10)</f>
        <v>100</v>
      </c>
      <c r="D11" s="61">
        <f t="shared" si="2"/>
        <v>46603647.03468267</v>
      </c>
      <c r="E11" s="61">
        <f t="shared" si="2"/>
        <v>100</v>
      </c>
      <c r="F11" s="61">
        <f t="shared" si="2"/>
        <v>11474400</v>
      </c>
      <c r="G11" s="61">
        <f t="shared" si="2"/>
        <v>100</v>
      </c>
      <c r="H11" s="61">
        <f t="shared" si="2"/>
        <v>16340194</v>
      </c>
      <c r="I11" s="61">
        <f>B11+F11</f>
        <v>56095686</v>
      </c>
      <c r="J11" s="61">
        <f>SUM(J4:J10)</f>
        <v>100</v>
      </c>
      <c r="K11" s="388">
        <f>SUM(K4:K10)</f>
        <v>62943841.03468266</v>
      </c>
      <c r="L11" s="61">
        <f>SUM(L4:L10)</f>
        <v>100</v>
      </c>
    </row>
    <row r="12" spans="1:12" s="52" customFormat="1" ht="39.75" customHeight="1">
      <c r="A12" s="322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</row>
    <row r="13" spans="1:12" s="52" customFormat="1" ht="39.75" customHeight="1">
      <c r="A13" s="322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</row>
    <row r="14" spans="1:11" ht="18.75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s="52" customFormat="1" ht="18.75" thickBot="1">
      <c r="A15" s="51" t="s">
        <v>457</v>
      </c>
      <c r="B15" s="51" t="s">
        <v>211</v>
      </c>
      <c r="C15" s="51" t="s">
        <v>149</v>
      </c>
      <c r="D15" s="51" t="s">
        <v>176</v>
      </c>
      <c r="E15" s="51" t="s">
        <v>149</v>
      </c>
      <c r="F15" s="322"/>
      <c r="G15" s="322"/>
      <c r="H15" s="322"/>
      <c r="I15" s="322"/>
      <c r="J15" s="322"/>
      <c r="K15" s="322"/>
    </row>
    <row r="16" spans="1:11" s="52" customFormat="1" ht="32.25" customHeight="1">
      <c r="A16" s="394" t="s">
        <v>464</v>
      </c>
      <c r="B16" s="396">
        <f>B11</f>
        <v>44621286</v>
      </c>
      <c r="C16" s="394">
        <v>80</v>
      </c>
      <c r="D16" s="396">
        <f>D11</f>
        <v>46603647.03468267</v>
      </c>
      <c r="E16" s="394">
        <v>74</v>
      </c>
      <c r="F16" s="322"/>
      <c r="G16" s="322"/>
      <c r="H16" s="322"/>
      <c r="I16" s="322"/>
      <c r="J16" s="322"/>
      <c r="K16" s="322"/>
    </row>
    <row r="17" spans="1:11" s="52" customFormat="1" ht="36.75" customHeight="1">
      <c r="A17" s="394" t="s">
        <v>163</v>
      </c>
      <c r="B17" s="396">
        <f>F11</f>
        <v>11474400</v>
      </c>
      <c r="C17" s="394">
        <v>20</v>
      </c>
      <c r="D17" s="396">
        <f>H11</f>
        <v>16340194</v>
      </c>
      <c r="E17" s="394">
        <v>26</v>
      </c>
      <c r="F17" s="322"/>
      <c r="G17" s="322"/>
      <c r="H17" s="322"/>
      <c r="I17" s="322"/>
      <c r="J17" s="322"/>
      <c r="K17" s="322"/>
    </row>
    <row r="18" spans="1:11" s="52" customFormat="1" ht="37.5" customHeight="1" thickBot="1">
      <c r="A18" s="395" t="s">
        <v>294</v>
      </c>
      <c r="B18" s="397">
        <f>SUM(B16:B17)</f>
        <v>56095686</v>
      </c>
      <c r="C18" s="397">
        <v>100</v>
      </c>
      <c r="D18" s="397">
        <f>SUM(D16:D17)</f>
        <v>62943841.03468267</v>
      </c>
      <c r="E18" s="398">
        <v>100</v>
      </c>
      <c r="F18" s="323"/>
      <c r="G18" s="323"/>
      <c r="H18" s="322"/>
      <c r="I18" s="322"/>
      <c r="J18" s="322"/>
      <c r="K18" s="322"/>
    </row>
    <row r="19" spans="1:11" s="52" customFormat="1" ht="18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</row>
    <row r="20" spans="1:11" ht="18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8">
      <c r="A21" s="58" t="s">
        <v>165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8">
      <c r="A22" s="58" t="s">
        <v>164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8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8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8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  <headerFooter alignWithMargins="0">
    <oddFooter>&amp;C&amp;"Calibri,Bold"&amp;16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Z45"/>
  <sheetViews>
    <sheetView zoomScalePageLayoutView="0" workbookViewId="0" topLeftCell="A11">
      <pane xSplit="1" topLeftCell="D1" activePane="topRight" state="frozen"/>
      <selection pane="topLeft" activeCell="A6" sqref="A6"/>
      <selection pane="topRight" activeCell="F17" sqref="F17"/>
    </sheetView>
  </sheetViews>
  <sheetFormatPr defaultColWidth="9.140625" defaultRowHeight="15"/>
  <cols>
    <col min="1" max="1" width="69.00390625" style="5" customWidth="1"/>
    <col min="2" max="2" width="21.7109375" style="5" customWidth="1"/>
    <col min="3" max="3" width="24.421875" style="5" customWidth="1"/>
    <col min="4" max="4" width="22.7109375" style="5" customWidth="1"/>
    <col min="5" max="5" width="19.8515625" style="5" customWidth="1"/>
    <col min="6" max="6" width="19.57421875" style="5" customWidth="1"/>
    <col min="7" max="7" width="20.421875" style="5" customWidth="1"/>
    <col min="8" max="8" width="31.28125" style="5" customWidth="1"/>
    <col min="9" max="234" width="9.140625" style="14" customWidth="1"/>
    <col min="235" max="16384" width="9.140625" style="5" customWidth="1"/>
  </cols>
  <sheetData>
    <row r="2" ht="26.25">
      <c r="A2" s="151" t="s">
        <v>479</v>
      </c>
    </row>
    <row r="3" ht="18.75" thickBot="1"/>
    <row r="4" spans="1:234" s="2" customFormat="1" ht="18.75" thickBot="1">
      <c r="A4" s="9"/>
      <c r="B4" s="9" t="s">
        <v>169</v>
      </c>
      <c r="C4" s="28"/>
      <c r="D4" s="29" t="s">
        <v>170</v>
      </c>
      <c r="E4" s="1"/>
      <c r="F4" s="6" t="s">
        <v>172</v>
      </c>
      <c r="G4" s="7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s="2" customFormat="1" ht="18">
      <c r="A5" s="10"/>
      <c r="B5" s="10" t="s">
        <v>210</v>
      </c>
      <c r="C5" s="35"/>
      <c r="D5" s="3" t="s">
        <v>211</v>
      </c>
      <c r="E5" s="4"/>
      <c r="F5" s="9" t="s">
        <v>173</v>
      </c>
      <c r="G5" s="9" t="s">
        <v>174</v>
      </c>
      <c r="H5" s="9" t="s">
        <v>175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s="2" customFormat="1" ht="18.75" thickBot="1">
      <c r="A6" s="10"/>
      <c r="B6" s="11"/>
      <c r="C6" s="36"/>
      <c r="D6" s="37"/>
      <c r="E6" s="38"/>
      <c r="F6" s="11" t="s">
        <v>176</v>
      </c>
      <c r="G6" s="11" t="s">
        <v>177</v>
      </c>
      <c r="H6" s="11" t="s">
        <v>178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s="16" customFormat="1" ht="50.25" customHeight="1" thickBot="1">
      <c r="A7" s="16" t="s">
        <v>168</v>
      </c>
      <c r="B7" s="32" t="s">
        <v>235</v>
      </c>
      <c r="C7" s="32" t="s">
        <v>236</v>
      </c>
      <c r="D7" s="32" t="s">
        <v>237</v>
      </c>
      <c r="E7" s="32" t="s">
        <v>171</v>
      </c>
      <c r="F7" s="16" t="s">
        <v>238</v>
      </c>
      <c r="G7" s="16" t="s">
        <v>239</v>
      </c>
      <c r="H7" s="16" t="s">
        <v>240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s="33" customFormat="1" ht="50.25" customHeight="1" thickBot="1">
      <c r="A8" s="33" t="s">
        <v>186</v>
      </c>
      <c r="B8" s="34">
        <v>23255936</v>
      </c>
      <c r="C8" s="34">
        <v>27869721</v>
      </c>
      <c r="D8" s="34">
        <f>C8</f>
        <v>27869721</v>
      </c>
      <c r="E8" s="34">
        <f>D8</f>
        <v>27869721</v>
      </c>
      <c r="F8" s="34">
        <v>33152000</v>
      </c>
      <c r="G8" s="34">
        <v>41344000</v>
      </c>
      <c r="H8" s="34">
        <v>51197000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</row>
    <row r="9" spans="1:234" s="33" customFormat="1" ht="50.25" customHeight="1" thickBot="1">
      <c r="A9" s="33" t="s">
        <v>184</v>
      </c>
      <c r="B9" s="34">
        <v>6336002</v>
      </c>
      <c r="C9" s="34">
        <v>9917353</v>
      </c>
      <c r="D9" s="34">
        <v>9788310</v>
      </c>
      <c r="E9" s="34">
        <f aca="true" t="shared" si="0" ref="E9:E16">D9</f>
        <v>9788310</v>
      </c>
      <c r="F9" s="34">
        <v>4482971</v>
      </c>
      <c r="G9" s="34">
        <f>F9*10/100+F9</f>
        <v>4931268.1</v>
      </c>
      <c r="H9" s="34">
        <f>G9*10/100+G9</f>
        <v>5424394.909999999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</row>
    <row r="10" spans="1:234" s="33" customFormat="1" ht="50.25" customHeight="1" thickBot="1">
      <c r="A10" s="33" t="s">
        <v>180</v>
      </c>
      <c r="B10" s="34">
        <v>2355012</v>
      </c>
      <c r="C10" s="34">
        <v>2500000</v>
      </c>
      <c r="D10" s="34">
        <v>2500000</v>
      </c>
      <c r="E10" s="34">
        <f t="shared" si="0"/>
        <v>2500000</v>
      </c>
      <c r="F10" s="34">
        <v>2500000</v>
      </c>
      <c r="G10" s="34">
        <f aca="true" t="shared" si="1" ref="G10:H16">F10*10/100+F10</f>
        <v>2750000</v>
      </c>
      <c r="H10" s="34">
        <f t="shared" si="1"/>
        <v>3025000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</row>
    <row r="11" spans="1:234" s="33" customFormat="1" ht="50.25" customHeight="1" thickBot="1">
      <c r="A11" s="33" t="s">
        <v>179</v>
      </c>
      <c r="B11" s="34">
        <v>1427022</v>
      </c>
      <c r="C11" s="34">
        <v>1301096</v>
      </c>
      <c r="D11" s="34">
        <v>1239139</v>
      </c>
      <c r="E11" s="34">
        <f t="shared" si="0"/>
        <v>1239139</v>
      </c>
      <c r="F11" s="34">
        <v>1526310</v>
      </c>
      <c r="G11" s="34">
        <f t="shared" si="1"/>
        <v>1678941</v>
      </c>
      <c r="H11" s="34">
        <f t="shared" si="1"/>
        <v>1846835.1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</row>
    <row r="12" spans="1:234" s="33" customFormat="1" ht="50.25" customHeight="1" thickBot="1">
      <c r="A12" s="33" t="s">
        <v>181</v>
      </c>
      <c r="B12" s="34">
        <v>717347</v>
      </c>
      <c r="C12" s="34">
        <v>1023868</v>
      </c>
      <c r="D12" s="34">
        <v>1023868</v>
      </c>
      <c r="E12" s="34">
        <f t="shared" si="0"/>
        <v>1023868</v>
      </c>
      <c r="F12" s="34">
        <v>1085300</v>
      </c>
      <c r="G12" s="34">
        <f t="shared" si="1"/>
        <v>1193830</v>
      </c>
      <c r="H12" s="34">
        <f t="shared" si="1"/>
        <v>1313213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</row>
    <row r="13" spans="1:234" s="33" customFormat="1" ht="50.25" customHeight="1" thickBot="1">
      <c r="A13" s="283" t="s">
        <v>231</v>
      </c>
      <c r="B13" s="34">
        <v>389931</v>
      </c>
      <c r="C13" s="34">
        <v>181169</v>
      </c>
      <c r="D13" s="34">
        <v>386169</v>
      </c>
      <c r="E13" s="284">
        <f>D13</f>
        <v>386169</v>
      </c>
      <c r="F13" s="284">
        <v>409339</v>
      </c>
      <c r="G13" s="34">
        <f t="shared" si="1"/>
        <v>450272.9</v>
      </c>
      <c r="H13" s="34">
        <f t="shared" si="1"/>
        <v>495300.19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</row>
    <row r="14" spans="1:234" s="33" customFormat="1" ht="50.25" customHeight="1" thickBot="1">
      <c r="A14" s="33" t="s">
        <v>182</v>
      </c>
      <c r="B14" s="34">
        <v>0</v>
      </c>
      <c r="C14" s="34">
        <v>807802</v>
      </c>
      <c r="D14" s="34">
        <v>807802</v>
      </c>
      <c r="E14" s="34">
        <f t="shared" si="0"/>
        <v>807802</v>
      </c>
      <c r="F14" s="34">
        <v>890520</v>
      </c>
      <c r="G14" s="34">
        <f t="shared" si="1"/>
        <v>979572</v>
      </c>
      <c r="H14" s="34">
        <f t="shared" si="1"/>
        <v>1077529.2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</row>
    <row r="15" spans="1:234" s="33" customFormat="1" ht="50.25" customHeight="1" thickBot="1">
      <c r="A15" s="33" t="s">
        <v>183</v>
      </c>
      <c r="B15" s="34">
        <v>0</v>
      </c>
      <c r="C15" s="34">
        <v>604635</v>
      </c>
      <c r="D15" s="34">
        <v>590635</v>
      </c>
      <c r="E15" s="34">
        <f t="shared" si="0"/>
        <v>590635</v>
      </c>
      <c r="F15" s="34">
        <v>650000</v>
      </c>
      <c r="G15" s="34">
        <f t="shared" si="1"/>
        <v>715000</v>
      </c>
      <c r="H15" s="34">
        <f t="shared" si="1"/>
        <v>786500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</row>
    <row r="16" spans="1:234" s="33" customFormat="1" ht="50.25" customHeight="1" thickBot="1">
      <c r="A16" s="33" t="s">
        <v>185</v>
      </c>
      <c r="B16" s="34"/>
      <c r="C16" s="34">
        <v>3200000</v>
      </c>
      <c r="D16" s="34">
        <v>3200000</v>
      </c>
      <c r="E16" s="34">
        <f t="shared" si="0"/>
        <v>3200000</v>
      </c>
      <c r="F16" s="34">
        <v>6284316</v>
      </c>
      <c r="G16" s="34">
        <f t="shared" si="1"/>
        <v>6912747.6</v>
      </c>
      <c r="H16" s="34">
        <f t="shared" si="1"/>
        <v>7604022.359999999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</row>
    <row r="17" spans="1:234" s="9" customFormat="1" ht="50.25" customHeight="1" thickBot="1">
      <c r="A17" s="16" t="s">
        <v>187</v>
      </c>
      <c r="B17" s="25">
        <f aca="true" t="shared" si="2" ref="B17:H17">SUM(B8:B16)</f>
        <v>34481250</v>
      </c>
      <c r="C17" s="25">
        <f t="shared" si="2"/>
        <v>47405644</v>
      </c>
      <c r="D17" s="25">
        <f t="shared" si="2"/>
        <v>47405644</v>
      </c>
      <c r="E17" s="25">
        <f t="shared" si="2"/>
        <v>47405644</v>
      </c>
      <c r="F17" s="25">
        <f t="shared" si="2"/>
        <v>50980756</v>
      </c>
      <c r="G17" s="25">
        <f t="shared" si="2"/>
        <v>60955631.6</v>
      </c>
      <c r="H17" s="25">
        <f t="shared" si="2"/>
        <v>72769794.75999999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8" ht="18">
      <c r="A18" s="14"/>
      <c r="B18" s="26"/>
      <c r="C18" s="26"/>
      <c r="D18" s="26"/>
      <c r="E18" s="26"/>
      <c r="F18" s="26"/>
      <c r="G18" s="26"/>
      <c r="H18" s="26"/>
    </row>
    <row r="19" spans="1:234" s="2" customFormat="1" ht="18">
      <c r="A19" s="3"/>
      <c r="B19" s="27"/>
      <c r="C19" s="27"/>
      <c r="D19" s="27"/>
      <c r="E19" s="27"/>
      <c r="F19" s="27"/>
      <c r="G19" s="27"/>
      <c r="H19" s="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8" ht="18">
      <c r="A20" s="14"/>
      <c r="B20" s="26"/>
      <c r="C20" s="26"/>
      <c r="D20" s="26"/>
      <c r="E20" s="26"/>
      <c r="F20" s="26"/>
      <c r="G20" s="26"/>
      <c r="H20" s="26"/>
    </row>
    <row r="21" spans="1:8" ht="18">
      <c r="A21" s="14"/>
      <c r="B21" s="26"/>
      <c r="C21" s="26"/>
      <c r="D21" s="26"/>
      <c r="E21" s="26"/>
      <c r="F21" s="26"/>
      <c r="G21" s="26"/>
      <c r="H21" s="26"/>
    </row>
    <row r="22" spans="1:8" ht="18">
      <c r="A22" s="14"/>
      <c r="B22" s="26"/>
      <c r="C22" s="26"/>
      <c r="D22" s="26"/>
      <c r="E22" s="26"/>
      <c r="F22" s="26"/>
      <c r="G22" s="26"/>
      <c r="H22" s="26"/>
    </row>
    <row r="23" spans="1:8" ht="18">
      <c r="A23" s="14"/>
      <c r="B23" s="26"/>
      <c r="C23" s="26"/>
      <c r="D23" s="26"/>
      <c r="E23" s="26"/>
      <c r="F23" s="26"/>
      <c r="G23" s="26"/>
      <c r="H23" s="26"/>
    </row>
    <row r="24" spans="1:8" ht="18">
      <c r="A24" s="14"/>
      <c r="B24" s="26"/>
      <c r="C24" s="26"/>
      <c r="D24" s="26"/>
      <c r="E24" s="26"/>
      <c r="F24" s="26"/>
      <c r="G24" s="26"/>
      <c r="H24" s="26"/>
    </row>
    <row r="25" spans="1:8" ht="18">
      <c r="A25" s="14"/>
      <c r="B25" s="26"/>
      <c r="C25" s="26"/>
      <c r="D25" s="26"/>
      <c r="E25" s="26"/>
      <c r="F25" s="26"/>
      <c r="G25" s="26"/>
      <c r="H25" s="26"/>
    </row>
    <row r="26" spans="1:8" ht="18">
      <c r="A26" s="14"/>
      <c r="B26" s="26"/>
      <c r="C26" s="26"/>
      <c r="D26" s="26"/>
      <c r="E26" s="26"/>
      <c r="F26" s="26"/>
      <c r="G26" s="26"/>
      <c r="H26" s="26"/>
    </row>
    <row r="27" spans="1:8" ht="18">
      <c r="A27" s="14"/>
      <c r="B27" s="26"/>
      <c r="C27" s="26"/>
      <c r="D27" s="26"/>
      <c r="E27" s="26"/>
      <c r="F27" s="26"/>
      <c r="G27" s="26"/>
      <c r="H27" s="26"/>
    </row>
    <row r="28" spans="1:8" ht="18">
      <c r="A28" s="14"/>
      <c r="B28" s="26"/>
      <c r="C28" s="26"/>
      <c r="D28" s="26"/>
      <c r="E28" s="26"/>
      <c r="F28" s="26"/>
      <c r="G28" s="26"/>
      <c r="H28" s="26"/>
    </row>
    <row r="29" spans="1:8" ht="18">
      <c r="A29" s="14"/>
      <c r="B29" s="26"/>
      <c r="C29" s="26"/>
      <c r="D29" s="26"/>
      <c r="E29" s="26"/>
      <c r="F29" s="26"/>
      <c r="G29" s="26"/>
      <c r="H29" s="26"/>
    </row>
    <row r="30" spans="1:8" ht="18">
      <c r="A30" s="14"/>
      <c r="B30" s="26"/>
      <c r="C30" s="26"/>
      <c r="D30" s="26"/>
      <c r="E30" s="26"/>
      <c r="F30" s="26"/>
      <c r="G30" s="26"/>
      <c r="H30" s="26"/>
    </row>
    <row r="31" spans="1:8" ht="18">
      <c r="A31" s="14"/>
      <c r="B31" s="26"/>
      <c r="C31" s="26"/>
      <c r="D31" s="26"/>
      <c r="E31" s="26"/>
      <c r="F31" s="26"/>
      <c r="G31" s="26"/>
      <c r="H31" s="26"/>
    </row>
    <row r="32" spans="1:8" ht="18">
      <c r="A32" s="14"/>
      <c r="B32" s="26"/>
      <c r="C32" s="26"/>
      <c r="D32" s="26"/>
      <c r="E32" s="26"/>
      <c r="F32" s="26"/>
      <c r="G32" s="26"/>
      <c r="H32" s="26"/>
    </row>
    <row r="33" spans="1:8" ht="18">
      <c r="A33" s="14"/>
      <c r="B33" s="26"/>
      <c r="C33" s="26"/>
      <c r="D33" s="26"/>
      <c r="E33" s="26"/>
      <c r="F33" s="26"/>
      <c r="G33" s="26"/>
      <c r="H33" s="26"/>
    </row>
    <row r="34" spans="1:8" ht="18">
      <c r="A34" s="14"/>
      <c r="B34" s="26"/>
      <c r="C34" s="26"/>
      <c r="D34" s="26"/>
      <c r="E34" s="26"/>
      <c r="F34" s="26"/>
      <c r="G34" s="26"/>
      <c r="H34" s="26"/>
    </row>
    <row r="35" spans="2:8" ht="18">
      <c r="B35" s="19"/>
      <c r="C35" s="19"/>
      <c r="D35" s="19"/>
      <c r="E35" s="19"/>
      <c r="F35" s="19"/>
      <c r="G35" s="19"/>
      <c r="H35" s="19"/>
    </row>
    <row r="36" spans="2:8" ht="18">
      <c r="B36" s="19"/>
      <c r="C36" s="19"/>
      <c r="D36" s="19"/>
      <c r="E36" s="19"/>
      <c r="F36" s="19"/>
      <c r="G36" s="19"/>
      <c r="H36" s="19"/>
    </row>
    <row r="37" spans="2:8" ht="18">
      <c r="B37" s="19"/>
      <c r="C37" s="19"/>
      <c r="D37" s="19"/>
      <c r="E37" s="19"/>
      <c r="F37" s="19"/>
      <c r="G37" s="19"/>
      <c r="H37" s="19"/>
    </row>
    <row r="38" spans="2:8" ht="18">
      <c r="B38" s="19"/>
      <c r="C38" s="19"/>
      <c r="D38" s="19"/>
      <c r="E38" s="19"/>
      <c r="F38" s="19"/>
      <c r="G38" s="19"/>
      <c r="H38" s="19"/>
    </row>
    <row r="39" spans="2:8" ht="18">
      <c r="B39" s="19"/>
      <c r="C39" s="19"/>
      <c r="D39" s="19"/>
      <c r="E39" s="19"/>
      <c r="F39" s="19"/>
      <c r="G39" s="19"/>
      <c r="H39" s="19"/>
    </row>
    <row r="40" spans="2:8" ht="18">
      <c r="B40" s="19"/>
      <c r="C40" s="19"/>
      <c r="D40" s="19"/>
      <c r="E40" s="19"/>
      <c r="F40" s="19"/>
      <c r="G40" s="19"/>
      <c r="H40" s="19"/>
    </row>
    <row r="41" spans="2:8" ht="18">
      <c r="B41" s="19"/>
      <c r="C41" s="19"/>
      <c r="D41" s="19"/>
      <c r="E41" s="19"/>
      <c r="F41" s="19"/>
      <c r="G41" s="19"/>
      <c r="H41" s="19"/>
    </row>
    <row r="42" spans="2:8" ht="18">
      <c r="B42" s="19"/>
      <c r="C42" s="19"/>
      <c r="D42" s="19"/>
      <c r="E42" s="19"/>
      <c r="F42" s="19"/>
      <c r="G42" s="19"/>
      <c r="H42" s="19"/>
    </row>
    <row r="43" spans="2:8" ht="18">
      <c r="B43" s="19"/>
      <c r="C43" s="19"/>
      <c r="D43" s="19"/>
      <c r="E43" s="19"/>
      <c r="F43" s="19"/>
      <c r="G43" s="19"/>
      <c r="H43" s="19"/>
    </row>
    <row r="44" spans="2:8" ht="18">
      <c r="B44" s="19"/>
      <c r="C44" s="19"/>
      <c r="D44" s="19"/>
      <c r="E44" s="19"/>
      <c r="F44" s="19"/>
      <c r="G44" s="19"/>
      <c r="H44" s="19"/>
    </row>
    <row r="45" spans="2:8" ht="18">
      <c r="B45" s="19"/>
      <c r="C45" s="19"/>
      <c r="D45" s="19"/>
      <c r="E45" s="19"/>
      <c r="F45" s="19"/>
      <c r="G45" s="19"/>
      <c r="H45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  <headerFooter alignWithMargins="0">
    <oddFooter>&amp;C&amp;"-,Bold"&amp;16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B3">
      <selection activeCell="E14" sqref="E14"/>
    </sheetView>
  </sheetViews>
  <sheetFormatPr defaultColWidth="9.140625" defaultRowHeight="15"/>
  <cols>
    <col min="1" max="1" width="69.7109375" style="5" customWidth="1"/>
    <col min="2" max="2" width="20.140625" style="5" customWidth="1"/>
    <col min="3" max="3" width="23.7109375" style="5" customWidth="1"/>
    <col min="4" max="4" width="22.7109375" style="5" customWidth="1"/>
    <col min="5" max="5" width="20.140625" style="5" customWidth="1"/>
    <col min="6" max="6" width="23.7109375" style="5" customWidth="1"/>
    <col min="7" max="7" width="22.57421875" style="5" customWidth="1"/>
    <col min="8" max="8" width="23.28125" style="5" customWidth="1"/>
    <col min="9" max="16384" width="9.140625" style="5" customWidth="1"/>
  </cols>
  <sheetData>
    <row r="1" ht="11.25" customHeight="1" thickBot="1"/>
    <row r="2" spans="1:8" s="2" customFormat="1" ht="18.75" thickBot="1">
      <c r="A2" s="9"/>
      <c r="B2" s="9" t="s">
        <v>169</v>
      </c>
      <c r="C2" s="399" t="s">
        <v>170</v>
      </c>
      <c r="D2" s="400"/>
      <c r="E2" s="401"/>
      <c r="F2" s="7" t="s">
        <v>172</v>
      </c>
      <c r="G2" s="7"/>
      <c r="H2" s="8"/>
    </row>
    <row r="3" spans="1:8" s="2" customFormat="1" ht="18">
      <c r="A3" s="10"/>
      <c r="B3" s="10" t="s">
        <v>210</v>
      </c>
      <c r="C3" s="3"/>
      <c r="D3" s="3" t="s">
        <v>211</v>
      </c>
      <c r="E3" s="4"/>
      <c r="F3" s="9" t="s">
        <v>173</v>
      </c>
      <c r="G3" s="9" t="s">
        <v>174</v>
      </c>
      <c r="H3" s="9" t="s">
        <v>175</v>
      </c>
    </row>
    <row r="4" spans="1:8" s="2" customFormat="1" ht="18.75" thickBot="1">
      <c r="A4" s="10"/>
      <c r="B4" s="10"/>
      <c r="C4" s="3"/>
      <c r="D4" s="3"/>
      <c r="E4" s="4"/>
      <c r="F4" s="10" t="s">
        <v>176</v>
      </c>
      <c r="G4" s="10" t="s">
        <v>177</v>
      </c>
      <c r="H4" s="11" t="s">
        <v>178</v>
      </c>
    </row>
    <row r="5" spans="1:8" s="2" customFormat="1" ht="36.75" thickBot="1">
      <c r="A5" s="11" t="s">
        <v>188</v>
      </c>
      <c r="B5" s="32" t="s">
        <v>235</v>
      </c>
      <c r="C5" s="32" t="s">
        <v>236</v>
      </c>
      <c r="D5" s="32" t="s">
        <v>237</v>
      </c>
      <c r="E5" s="150" t="s">
        <v>171</v>
      </c>
      <c r="F5" s="16" t="s">
        <v>238</v>
      </c>
      <c r="G5" s="16" t="s">
        <v>239</v>
      </c>
      <c r="H5" s="11" t="s">
        <v>240</v>
      </c>
    </row>
    <row r="6" spans="1:8" ht="32.25" customHeight="1">
      <c r="A6" s="13" t="s">
        <v>224</v>
      </c>
      <c r="B6" s="17">
        <v>15805190</v>
      </c>
      <c r="C6" s="17">
        <v>13387084</v>
      </c>
      <c r="D6" s="17">
        <v>11121162</v>
      </c>
      <c r="E6" s="24">
        <f aca="true" t="shared" si="0" ref="E6:E13">D6</f>
        <v>11121162</v>
      </c>
      <c r="F6" s="17">
        <f>'detailed opex. budget'!G441+'detailed opex. budget'!G492+'detailed opex. budget'!G531</f>
        <v>9142040.298316667</v>
      </c>
      <c r="G6" s="17">
        <f>F6*10/100+F6</f>
        <v>10056244.328148333</v>
      </c>
      <c r="H6" s="17">
        <f>G6*10/100+G6</f>
        <v>11061868.760963166</v>
      </c>
    </row>
    <row r="7" spans="1:8" ht="32.25" customHeight="1">
      <c r="A7" s="13" t="s">
        <v>189</v>
      </c>
      <c r="B7" s="17">
        <v>7953186</v>
      </c>
      <c r="C7" s="17">
        <v>10300665</v>
      </c>
      <c r="D7" s="17">
        <v>8868691</v>
      </c>
      <c r="E7" s="24">
        <f t="shared" si="0"/>
        <v>8868691</v>
      </c>
      <c r="F7" s="17">
        <f>'detailed opex. budget'!G77</f>
        <v>8545099.732255999</v>
      </c>
      <c r="G7" s="17">
        <f aca="true" t="shared" si="1" ref="G7:H12">F7*10/100+F7</f>
        <v>9399609.705481598</v>
      </c>
      <c r="H7" s="17">
        <f t="shared" si="1"/>
        <v>10339570.676029759</v>
      </c>
    </row>
    <row r="8" spans="1:8" ht="32.25" customHeight="1">
      <c r="A8" s="13" t="s">
        <v>194</v>
      </c>
      <c r="B8" s="17">
        <v>2356244</v>
      </c>
      <c r="C8" s="17">
        <v>4575427</v>
      </c>
      <c r="D8" s="17">
        <v>4169064</v>
      </c>
      <c r="E8" s="24">
        <f t="shared" si="0"/>
        <v>4169064</v>
      </c>
      <c r="F8" s="17">
        <f>'detailed opex. budget'!G360</f>
        <v>7604121.061516667</v>
      </c>
      <c r="G8" s="17">
        <f t="shared" si="1"/>
        <v>8364533.167668333</v>
      </c>
      <c r="H8" s="17">
        <f t="shared" si="1"/>
        <v>9200986.484435167</v>
      </c>
    </row>
    <row r="9" spans="1:8" ht="32.25" customHeight="1">
      <c r="A9" s="13" t="s">
        <v>192</v>
      </c>
      <c r="B9" s="17">
        <v>0</v>
      </c>
      <c r="C9" s="17">
        <v>4600282</v>
      </c>
      <c r="D9" s="17">
        <v>8745008</v>
      </c>
      <c r="E9" s="24">
        <f t="shared" si="0"/>
        <v>8745008</v>
      </c>
      <c r="F9" s="17">
        <f>'detailed opex. budget'!G257</f>
        <v>11829782.69796</v>
      </c>
      <c r="G9" s="17">
        <f t="shared" si="1"/>
        <v>13012760.967756001</v>
      </c>
      <c r="H9" s="17">
        <f t="shared" si="1"/>
        <v>14314037.064531602</v>
      </c>
    </row>
    <row r="10" spans="1:8" ht="32.25" customHeight="1">
      <c r="A10" s="13" t="s">
        <v>191</v>
      </c>
      <c r="B10" s="17">
        <v>3001811</v>
      </c>
      <c r="C10" s="17">
        <v>7833078</v>
      </c>
      <c r="D10" s="17">
        <v>8109478</v>
      </c>
      <c r="E10" s="24">
        <f t="shared" si="0"/>
        <v>8109478</v>
      </c>
      <c r="F10" s="17">
        <f>'detailed opex. budget'!G177</f>
        <v>4872851.6592999995</v>
      </c>
      <c r="G10" s="17">
        <f t="shared" si="1"/>
        <v>5360136.82523</v>
      </c>
      <c r="H10" s="17">
        <f t="shared" si="1"/>
        <v>5896150.507753</v>
      </c>
    </row>
    <row r="11" spans="1:8" ht="32.25" customHeight="1">
      <c r="A11" s="13" t="s">
        <v>193</v>
      </c>
      <c r="B11" s="17">
        <v>1951340</v>
      </c>
      <c r="C11" s="17">
        <v>2583648</v>
      </c>
      <c r="D11" s="17">
        <v>2299375</v>
      </c>
      <c r="E11" s="24">
        <f t="shared" si="0"/>
        <v>2299375</v>
      </c>
      <c r="F11" s="17">
        <f>'detailed opex. budget'!G301</f>
        <v>2545800.345333333</v>
      </c>
      <c r="G11" s="17">
        <f t="shared" si="1"/>
        <v>2800380.3798666666</v>
      </c>
      <c r="H11" s="17">
        <f t="shared" si="1"/>
        <v>3080418.417853333</v>
      </c>
    </row>
    <row r="12" spans="1:8" ht="32.25" customHeight="1">
      <c r="A12" s="13" t="s">
        <v>190</v>
      </c>
      <c r="B12" s="17">
        <v>1688010</v>
      </c>
      <c r="C12" s="17">
        <v>1341102</v>
      </c>
      <c r="D12" s="17">
        <v>1308508</v>
      </c>
      <c r="E12" s="24">
        <f t="shared" si="0"/>
        <v>1308508</v>
      </c>
      <c r="F12" s="17">
        <f>'detailed opex. budget'!G124</f>
        <v>2063951.24</v>
      </c>
      <c r="G12" s="17">
        <f t="shared" si="1"/>
        <v>2270346.364</v>
      </c>
      <c r="H12" s="17">
        <f t="shared" si="1"/>
        <v>2497381.0004000003</v>
      </c>
    </row>
    <row r="13" spans="1:8" ht="32.25" customHeight="1" thickBot="1">
      <c r="A13" s="15"/>
      <c r="B13" s="18"/>
      <c r="C13" s="18"/>
      <c r="D13" s="18"/>
      <c r="E13" s="24">
        <f t="shared" si="0"/>
        <v>0</v>
      </c>
      <c r="F13" s="18"/>
      <c r="G13" s="18"/>
      <c r="H13" s="18"/>
    </row>
    <row r="14" spans="1:8" s="2" customFormat="1" ht="32.25" customHeight="1" thickBot="1">
      <c r="A14" s="16" t="s">
        <v>195</v>
      </c>
      <c r="B14" s="25">
        <f aca="true" t="shared" si="2" ref="B14:H14">SUM(B6:B13)</f>
        <v>32755781</v>
      </c>
      <c r="C14" s="25">
        <f t="shared" si="2"/>
        <v>44621286</v>
      </c>
      <c r="D14" s="25">
        <f t="shared" si="2"/>
        <v>44621286</v>
      </c>
      <c r="E14" s="25">
        <f t="shared" si="2"/>
        <v>44621286</v>
      </c>
      <c r="F14" s="25">
        <f t="shared" si="2"/>
        <v>46603647.03468266</v>
      </c>
      <c r="G14" s="25">
        <f t="shared" si="2"/>
        <v>51264011.73815094</v>
      </c>
      <c r="H14" s="25">
        <f t="shared" si="2"/>
        <v>56390412.911966026</v>
      </c>
    </row>
    <row r="15" s="14" customFormat="1" ht="18"/>
    <row r="16" spans="1:8" ht="18">
      <c r="A16" s="3"/>
      <c r="B16" s="14"/>
      <c r="C16" s="14"/>
      <c r="D16" s="14"/>
      <c r="E16" s="14"/>
      <c r="F16" s="14"/>
      <c r="G16" s="14"/>
      <c r="H16" s="14"/>
    </row>
    <row r="17" spans="1:8" ht="18">
      <c r="A17" s="14"/>
      <c r="B17" s="14"/>
      <c r="C17" s="14"/>
      <c r="D17" s="14"/>
      <c r="E17" s="14"/>
      <c r="F17" s="14"/>
      <c r="G17" s="14"/>
      <c r="H17" s="14"/>
    </row>
    <row r="18" spans="1:8" s="2" customFormat="1" ht="18">
      <c r="A18" s="3"/>
      <c r="B18" s="3"/>
      <c r="C18" s="3"/>
      <c r="D18" s="3"/>
      <c r="E18" s="3"/>
      <c r="F18" s="3"/>
      <c r="G18" s="3"/>
      <c r="H18" s="3"/>
    </row>
    <row r="19" spans="1:8" ht="18">
      <c r="A19" s="14"/>
      <c r="B19" s="14"/>
      <c r="C19" s="14"/>
      <c r="D19" s="14"/>
      <c r="E19" s="14"/>
      <c r="F19" s="14"/>
      <c r="G19" s="14"/>
      <c r="H19" s="14"/>
    </row>
    <row r="20" spans="1:8" ht="18">
      <c r="A20" s="14"/>
      <c r="B20" s="14"/>
      <c r="C20" s="14"/>
      <c r="D20" s="14"/>
      <c r="E20" s="14"/>
      <c r="F20" s="14"/>
      <c r="G20" s="14"/>
      <c r="H20" s="14"/>
    </row>
    <row r="21" spans="1:8" ht="18">
      <c r="A21" s="14"/>
      <c r="B21" s="14"/>
      <c r="C21" s="14"/>
      <c r="D21" s="14"/>
      <c r="E21" s="14"/>
      <c r="F21" s="14"/>
      <c r="G21" s="14"/>
      <c r="H21" s="14"/>
    </row>
    <row r="22" spans="1:8" ht="18">
      <c r="A22" s="14"/>
      <c r="B22" s="14"/>
      <c r="C22" s="14"/>
      <c r="D22" s="14"/>
      <c r="E22" s="14"/>
      <c r="F22" s="14"/>
      <c r="G22" s="14"/>
      <c r="H22" s="14"/>
    </row>
    <row r="23" spans="1:8" ht="18">
      <c r="A23" s="14"/>
      <c r="B23" s="14"/>
      <c r="C23" s="14"/>
      <c r="D23" s="14"/>
      <c r="E23" s="14"/>
      <c r="F23" s="14"/>
      <c r="G23" s="14"/>
      <c r="H23" s="14"/>
    </row>
    <row r="24" spans="1:8" ht="18">
      <c r="A24" s="14"/>
      <c r="B24" s="14"/>
      <c r="C24" s="14"/>
      <c r="D24" s="14"/>
      <c r="E24" s="14"/>
      <c r="F24" s="14"/>
      <c r="G24" s="14"/>
      <c r="H24" s="14"/>
    </row>
    <row r="25" spans="1:8" ht="18">
      <c r="A25" s="14"/>
      <c r="B25" s="14"/>
      <c r="C25" s="14"/>
      <c r="D25" s="14"/>
      <c r="E25" s="14"/>
      <c r="F25" s="14"/>
      <c r="G25" s="14"/>
      <c r="H25" s="14"/>
    </row>
    <row r="26" spans="1:8" ht="18">
      <c r="A26" s="14"/>
      <c r="B26" s="14"/>
      <c r="C26" s="14"/>
      <c r="D26" s="14"/>
      <c r="E26" s="14"/>
      <c r="F26" s="14"/>
      <c r="G26" s="14"/>
      <c r="H26" s="14"/>
    </row>
    <row r="27" spans="1:8" ht="18">
      <c r="A27" s="14"/>
      <c r="B27" s="14"/>
      <c r="C27" s="14"/>
      <c r="D27" s="14"/>
      <c r="E27" s="14"/>
      <c r="F27" s="14"/>
      <c r="G27" s="14"/>
      <c r="H27" s="14"/>
    </row>
    <row r="28" spans="1:8" ht="18">
      <c r="A28" s="14"/>
      <c r="B28" s="14"/>
      <c r="C28" s="14"/>
      <c r="D28" s="14"/>
      <c r="E28" s="14"/>
      <c r="F28" s="14"/>
      <c r="G28" s="14"/>
      <c r="H28" s="14"/>
    </row>
    <row r="29" spans="1:8" ht="18">
      <c r="A29" s="14"/>
      <c r="B29" s="14"/>
      <c r="C29" s="14"/>
      <c r="D29" s="14"/>
      <c r="E29" s="14"/>
      <c r="F29" s="14"/>
      <c r="G29" s="14"/>
      <c r="H29" s="14"/>
    </row>
    <row r="30" spans="1:8" ht="18">
      <c r="A30" s="14"/>
      <c r="B30" s="14"/>
      <c r="C30" s="14"/>
      <c r="D30" s="14"/>
      <c r="E30" s="14"/>
      <c r="F30" s="14"/>
      <c r="G30" s="14"/>
      <c r="H30" s="14"/>
    </row>
    <row r="31" spans="1:8" ht="18">
      <c r="A31" s="14"/>
      <c r="B31" s="14"/>
      <c r="C31" s="14"/>
      <c r="D31" s="14"/>
      <c r="E31" s="14"/>
      <c r="F31" s="14"/>
      <c r="G31" s="14"/>
      <c r="H31" s="14"/>
    </row>
    <row r="32" spans="1:8" ht="18">
      <c r="A32" s="14"/>
      <c r="B32" s="14"/>
      <c r="C32" s="14"/>
      <c r="D32" s="14"/>
      <c r="E32" s="14"/>
      <c r="F32" s="14"/>
      <c r="G32" s="14"/>
      <c r="H32" s="14"/>
    </row>
    <row r="33" spans="1:8" ht="18">
      <c r="A33" s="14"/>
      <c r="B33" s="14"/>
      <c r="C33" s="14"/>
      <c r="D33" s="14"/>
      <c r="E33" s="14"/>
      <c r="F33" s="14"/>
      <c r="G33" s="14"/>
      <c r="H33" s="14"/>
    </row>
    <row r="34" spans="1:8" ht="18">
      <c r="A34" s="14"/>
      <c r="B34" s="14"/>
      <c r="C34" s="14"/>
      <c r="D34" s="14"/>
      <c r="E34" s="14"/>
      <c r="F34" s="14"/>
      <c r="G34" s="14"/>
      <c r="H34" s="14"/>
    </row>
    <row r="35" spans="1:8" ht="18">
      <c r="A35" s="14"/>
      <c r="B35" s="14"/>
      <c r="C35" s="14"/>
      <c r="D35" s="14"/>
      <c r="E35" s="14"/>
      <c r="F35" s="14"/>
      <c r="G35" s="14"/>
      <c r="H35" s="14"/>
    </row>
    <row r="36" spans="1:8" ht="18">
      <c r="A36" s="14"/>
      <c r="B36" s="14"/>
      <c r="C36" s="14"/>
      <c r="D36" s="14"/>
      <c r="E36" s="14"/>
      <c r="F36" s="14"/>
      <c r="G36" s="14"/>
      <c r="H36" s="14"/>
    </row>
    <row r="37" spans="1:8" ht="18">
      <c r="A37" s="14"/>
      <c r="B37" s="14"/>
      <c r="C37" s="14"/>
      <c r="D37" s="14"/>
      <c r="E37" s="14"/>
      <c r="F37" s="14"/>
      <c r="G37" s="14"/>
      <c r="H37" s="14"/>
    </row>
    <row r="38" spans="1:8" ht="18">
      <c r="A38" s="14"/>
      <c r="B38" s="14"/>
      <c r="C38" s="14"/>
      <c r="D38" s="14"/>
      <c r="E38" s="14"/>
      <c r="F38" s="14"/>
      <c r="G38" s="14"/>
      <c r="H38" s="14"/>
    </row>
    <row r="39" spans="1:8" ht="18">
      <c r="A39" s="14"/>
      <c r="B39" s="14"/>
      <c r="C39" s="14"/>
      <c r="D39" s="14"/>
      <c r="E39" s="14"/>
      <c r="F39" s="14"/>
      <c r="G39" s="14"/>
      <c r="H39" s="14"/>
    </row>
    <row r="40" spans="1:8" ht="18">
      <c r="A40" s="14"/>
      <c r="B40" s="14"/>
      <c r="C40" s="14"/>
      <c r="D40" s="14"/>
      <c r="E40" s="14"/>
      <c r="F40" s="14"/>
      <c r="G40" s="14"/>
      <c r="H40" s="14"/>
    </row>
    <row r="41" spans="1:8" ht="18">
      <c r="A41" s="14"/>
      <c r="B41" s="14"/>
      <c r="C41" s="14"/>
      <c r="D41" s="14"/>
      <c r="E41" s="14"/>
      <c r="F41" s="14"/>
      <c r="G41" s="14"/>
      <c r="H41" s="14"/>
    </row>
    <row r="42" spans="1:8" ht="18">
      <c r="A42" s="14"/>
      <c r="B42" s="14"/>
      <c r="C42" s="14"/>
      <c r="D42" s="14"/>
      <c r="E42" s="14"/>
      <c r="F42" s="14"/>
      <c r="G42" s="14"/>
      <c r="H42" s="14"/>
    </row>
    <row r="43" spans="1:8" ht="18">
      <c r="A43" s="14"/>
      <c r="B43" s="14"/>
      <c r="C43" s="14"/>
      <c r="D43" s="14"/>
      <c r="E43" s="14"/>
      <c r="F43" s="14"/>
      <c r="G43" s="14"/>
      <c r="H43" s="14"/>
    </row>
    <row r="44" spans="1:8" ht="18">
      <c r="A44" s="14"/>
      <c r="B44" s="14"/>
      <c r="C44" s="14"/>
      <c r="D44" s="14"/>
      <c r="E44" s="14"/>
      <c r="F44" s="14"/>
      <c r="G44" s="14"/>
      <c r="H44" s="14"/>
    </row>
    <row r="45" spans="1:8" ht="18">
      <c r="A45" s="14"/>
      <c r="B45" s="14"/>
      <c r="C45" s="14"/>
      <c r="D45" s="14"/>
      <c r="E45" s="14"/>
      <c r="F45" s="14"/>
      <c r="G45" s="14"/>
      <c r="H45" s="14"/>
    </row>
    <row r="46" spans="1:8" ht="18">
      <c r="A46" s="14"/>
      <c r="B46" s="14"/>
      <c r="C46" s="14"/>
      <c r="D46" s="14"/>
      <c r="E46" s="14"/>
      <c r="F46" s="14"/>
      <c r="G46" s="14"/>
      <c r="H46" s="14"/>
    </row>
    <row r="47" spans="1:8" ht="18">
      <c r="A47" s="14"/>
      <c r="B47" s="14"/>
      <c r="C47" s="14"/>
      <c r="D47" s="14"/>
      <c r="E47" s="14"/>
      <c r="F47" s="14"/>
      <c r="G47" s="14"/>
      <c r="H47" s="14"/>
    </row>
  </sheetData>
  <sheetProtection/>
  <mergeCells count="1"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  <headerFooter alignWithMargins="0">
    <oddFooter>&amp;C&amp;"-,Bold"&amp;16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6">
      <selection activeCell="D10" sqref="D10"/>
    </sheetView>
  </sheetViews>
  <sheetFormatPr defaultColWidth="9.140625" defaultRowHeight="15"/>
  <cols>
    <col min="1" max="1" width="69.7109375" style="5" customWidth="1"/>
    <col min="2" max="2" width="21.7109375" style="5" customWidth="1"/>
    <col min="3" max="3" width="23.28125" style="5" customWidth="1"/>
    <col min="4" max="4" width="22.7109375" style="5" customWidth="1"/>
    <col min="5" max="5" width="25.421875" style="5" customWidth="1"/>
    <col min="6" max="6" width="19.57421875" style="5" customWidth="1"/>
    <col min="7" max="7" width="20.7109375" style="5" customWidth="1"/>
    <col min="8" max="8" width="30.28125" style="5" customWidth="1"/>
    <col min="9" max="10" width="9.140625" style="5" hidden="1" customWidth="1"/>
    <col min="11" max="16384" width="9.140625" style="5" customWidth="1"/>
  </cols>
  <sheetData>
    <row r="1" ht="30">
      <c r="A1" s="31" t="s">
        <v>196</v>
      </c>
    </row>
    <row r="3" ht="18.75" thickBot="1"/>
    <row r="4" spans="1:10" s="2" customFormat="1" ht="18.75" thickBot="1">
      <c r="A4" s="9"/>
      <c r="B4" s="9" t="s">
        <v>169</v>
      </c>
      <c r="C4" s="400" t="s">
        <v>170</v>
      </c>
      <c r="D4" s="400"/>
      <c r="E4" s="400"/>
      <c r="F4" s="402" t="s">
        <v>172</v>
      </c>
      <c r="G4" s="403"/>
      <c r="H4" s="403"/>
      <c r="I4" s="403"/>
      <c r="J4" s="404"/>
    </row>
    <row r="5" spans="1:10" s="2" customFormat="1" ht="18">
      <c r="A5" s="10"/>
      <c r="B5" s="10" t="s">
        <v>210</v>
      </c>
      <c r="C5" s="3"/>
      <c r="D5" s="3" t="s">
        <v>211</v>
      </c>
      <c r="E5" s="3"/>
      <c r="F5" s="9" t="s">
        <v>173</v>
      </c>
      <c r="G5" s="9" t="s">
        <v>174</v>
      </c>
      <c r="H5" s="9" t="s">
        <v>175</v>
      </c>
      <c r="I5" s="149"/>
      <c r="J5" s="1"/>
    </row>
    <row r="6" spans="1:10" s="2" customFormat="1" ht="18.75" thickBot="1">
      <c r="A6" s="10"/>
      <c r="B6" s="10"/>
      <c r="C6" s="3"/>
      <c r="D6" s="3"/>
      <c r="E6" s="3"/>
      <c r="F6" s="10" t="s">
        <v>176</v>
      </c>
      <c r="G6" s="10" t="s">
        <v>177</v>
      </c>
      <c r="H6" s="10" t="s">
        <v>178</v>
      </c>
      <c r="I6" s="3"/>
      <c r="J6" s="4"/>
    </row>
    <row r="7" spans="1:10" s="2" customFormat="1" ht="50.25" customHeight="1" thickBot="1">
      <c r="A7" s="11" t="s">
        <v>196</v>
      </c>
      <c r="B7" s="32" t="s">
        <v>235</v>
      </c>
      <c r="C7" s="32" t="s">
        <v>236</v>
      </c>
      <c r="D7" s="32" t="s">
        <v>237</v>
      </c>
      <c r="E7" s="32" t="s">
        <v>171</v>
      </c>
      <c r="F7" s="16" t="s">
        <v>238</v>
      </c>
      <c r="G7" s="16" t="s">
        <v>239</v>
      </c>
      <c r="H7" s="16" t="s">
        <v>240</v>
      </c>
      <c r="I7" s="11"/>
      <c r="J7" s="11"/>
    </row>
    <row r="8" spans="1:10" ht="50.25" customHeight="1" thickBot="1">
      <c r="A8" s="40" t="s">
        <v>224</v>
      </c>
      <c r="B8" s="41"/>
      <c r="C8" s="41">
        <v>2500000</v>
      </c>
      <c r="D8" s="41">
        <v>3360106</v>
      </c>
      <c r="E8" s="42">
        <f aca="true" t="shared" si="0" ref="E8:E13">D8</f>
        <v>3360106</v>
      </c>
      <c r="F8" s="41">
        <f>'detailed capex. budget'!E59</f>
        <v>11780194</v>
      </c>
      <c r="G8" s="41">
        <v>42370594</v>
      </c>
      <c r="H8" s="41">
        <v>22595642</v>
      </c>
      <c r="I8" s="33"/>
      <c r="J8" s="33"/>
    </row>
    <row r="9" spans="1:10" ht="50.25" customHeight="1" thickBot="1">
      <c r="A9" s="40" t="s">
        <v>193</v>
      </c>
      <c r="B9" s="41"/>
      <c r="C9" s="41">
        <v>0</v>
      </c>
      <c r="D9" s="41"/>
      <c r="E9" s="42">
        <f t="shared" si="0"/>
        <v>0</v>
      </c>
      <c r="F9" s="41">
        <f>'detailed capex. budget'!E32</f>
        <v>400000</v>
      </c>
      <c r="G9" s="41">
        <v>6800000</v>
      </c>
      <c r="H9" s="41">
        <v>15700000</v>
      </c>
      <c r="I9" s="33"/>
      <c r="J9" s="33"/>
    </row>
    <row r="10" spans="1:10" ht="50.25" customHeight="1" thickBot="1">
      <c r="A10" s="40" t="s">
        <v>192</v>
      </c>
      <c r="B10" s="41"/>
      <c r="C10" s="41">
        <v>0</v>
      </c>
      <c r="D10" s="41"/>
      <c r="E10" s="42">
        <f t="shared" si="0"/>
        <v>0</v>
      </c>
      <c r="F10" s="41">
        <f>'detailed capex. budget'!E22</f>
        <v>1560000</v>
      </c>
      <c r="G10" s="41">
        <v>700000</v>
      </c>
      <c r="H10" s="41">
        <v>0</v>
      </c>
      <c r="I10" s="33"/>
      <c r="J10" s="33"/>
    </row>
    <row r="11" spans="1:10" ht="50.25" customHeight="1" thickBot="1">
      <c r="A11" s="40" t="s">
        <v>194</v>
      </c>
      <c r="B11" s="41"/>
      <c r="C11" s="41">
        <v>5084400</v>
      </c>
      <c r="D11" s="41">
        <v>4966636</v>
      </c>
      <c r="E11" s="42">
        <f t="shared" si="0"/>
        <v>4966636</v>
      </c>
      <c r="F11" s="41">
        <f>'detailed capex. budget'!E37</f>
        <v>550000</v>
      </c>
      <c r="G11" s="41">
        <v>400000</v>
      </c>
      <c r="H11" s="41"/>
      <c r="I11" s="33"/>
      <c r="J11" s="33"/>
    </row>
    <row r="12" spans="1:10" ht="50.25" customHeight="1" thickBot="1">
      <c r="A12" s="40" t="s">
        <v>189</v>
      </c>
      <c r="B12" s="41"/>
      <c r="C12" s="41">
        <v>3890000</v>
      </c>
      <c r="D12" s="41">
        <v>3147658</v>
      </c>
      <c r="E12" s="42">
        <f t="shared" si="0"/>
        <v>3147658</v>
      </c>
      <c r="F12" s="41">
        <v>0</v>
      </c>
      <c r="G12" s="41">
        <v>0</v>
      </c>
      <c r="H12" s="41">
        <v>0</v>
      </c>
      <c r="I12" s="33"/>
      <c r="J12" s="33"/>
    </row>
    <row r="13" spans="1:10" ht="50.25" customHeight="1" thickBot="1">
      <c r="A13" s="40" t="s">
        <v>191</v>
      </c>
      <c r="B13" s="41"/>
      <c r="C13" s="41">
        <v>0</v>
      </c>
      <c r="D13" s="41"/>
      <c r="E13" s="42">
        <f t="shared" si="0"/>
        <v>0</v>
      </c>
      <c r="F13" s="41">
        <f>'detailed capex. budget'!E10</f>
        <v>2050000</v>
      </c>
      <c r="G13" s="41">
        <v>400000</v>
      </c>
      <c r="H13" s="41">
        <v>0</v>
      </c>
      <c r="I13" s="33"/>
      <c r="J13" s="33"/>
    </row>
    <row r="14" spans="1:10" ht="50.25" customHeight="1" thickBot="1">
      <c r="A14" s="40"/>
      <c r="B14" s="40"/>
      <c r="C14" s="40"/>
      <c r="D14" s="40"/>
      <c r="E14" s="40"/>
      <c r="F14" s="40"/>
      <c r="G14" s="40"/>
      <c r="H14" s="40"/>
      <c r="I14" s="33"/>
      <c r="J14" s="33"/>
    </row>
    <row r="15" spans="1:10" ht="50.25" customHeight="1" thickBot="1">
      <c r="A15" s="40"/>
      <c r="B15" s="41"/>
      <c r="C15" s="41"/>
      <c r="D15" s="41"/>
      <c r="E15" s="41"/>
      <c r="F15" s="41"/>
      <c r="G15" s="41"/>
      <c r="H15" s="41"/>
      <c r="I15" s="33"/>
      <c r="J15" s="33"/>
    </row>
    <row r="16" spans="1:10" s="2" customFormat="1" ht="50.25" customHeight="1" thickBot="1">
      <c r="A16" s="39" t="s">
        <v>249</v>
      </c>
      <c r="B16" s="43">
        <f aca="true" t="shared" si="1" ref="B16:H16">SUM(B8:B13)</f>
        <v>0</v>
      </c>
      <c r="C16" s="43">
        <f t="shared" si="1"/>
        <v>11474400</v>
      </c>
      <c r="D16" s="43">
        <f t="shared" si="1"/>
        <v>11474400</v>
      </c>
      <c r="E16" s="43">
        <f t="shared" si="1"/>
        <v>11474400</v>
      </c>
      <c r="F16" s="43">
        <f t="shared" si="1"/>
        <v>16340194</v>
      </c>
      <c r="G16" s="43">
        <f t="shared" si="1"/>
        <v>50670594</v>
      </c>
      <c r="H16" s="43">
        <f t="shared" si="1"/>
        <v>38295642</v>
      </c>
      <c r="I16" s="16"/>
      <c r="J16" s="16"/>
    </row>
    <row r="17" s="14" customFormat="1" ht="18"/>
    <row r="18" spans="1:8" ht="18">
      <c r="A18" s="3"/>
      <c r="B18" s="14"/>
      <c r="C18" s="14"/>
      <c r="D18" s="14"/>
      <c r="E18" s="14"/>
      <c r="F18" s="14"/>
      <c r="G18" s="14"/>
      <c r="H18" s="14"/>
    </row>
    <row r="19" spans="1:8" ht="18">
      <c r="A19" s="14"/>
      <c r="B19" s="14"/>
      <c r="C19" s="14"/>
      <c r="D19" s="14"/>
      <c r="E19" s="14"/>
      <c r="F19" s="14"/>
      <c r="G19" s="14"/>
      <c r="H19" s="14"/>
    </row>
    <row r="20" spans="1:8" s="2" customFormat="1" ht="18">
      <c r="A20" s="3"/>
      <c r="B20" s="3"/>
      <c r="C20" s="3"/>
      <c r="D20" s="3"/>
      <c r="E20" s="3"/>
      <c r="F20" s="3"/>
      <c r="G20" s="3"/>
      <c r="H20" s="3"/>
    </row>
    <row r="21" spans="1:8" ht="18">
      <c r="A21" s="14"/>
      <c r="B21" s="14"/>
      <c r="C21" s="14"/>
      <c r="D21" s="14"/>
      <c r="E21" s="14"/>
      <c r="F21" s="14"/>
      <c r="G21" s="14"/>
      <c r="H21" s="14"/>
    </row>
    <row r="22" spans="1:8" ht="18">
      <c r="A22" s="14"/>
      <c r="B22" s="14"/>
      <c r="C22" s="14"/>
      <c r="D22" s="14"/>
      <c r="E22" s="14"/>
      <c r="F22" s="14"/>
      <c r="G22" s="14"/>
      <c r="H22" s="14"/>
    </row>
    <row r="23" spans="1:8" ht="18">
      <c r="A23" s="14"/>
      <c r="B23" s="14"/>
      <c r="C23" s="14"/>
      <c r="D23" s="14"/>
      <c r="E23" s="14"/>
      <c r="F23" s="14"/>
      <c r="G23" s="14"/>
      <c r="H23" s="14"/>
    </row>
    <row r="24" spans="1:8" ht="18">
      <c r="A24" s="14"/>
      <c r="B24" s="14"/>
      <c r="C24" s="14"/>
      <c r="D24" s="14"/>
      <c r="E24" s="14"/>
      <c r="F24" s="14"/>
      <c r="G24" s="14"/>
      <c r="H24" s="14"/>
    </row>
    <row r="25" spans="1:8" ht="18">
      <c r="A25" s="14"/>
      <c r="B25" s="14"/>
      <c r="C25" s="14"/>
      <c r="D25" s="14"/>
      <c r="E25" s="14"/>
      <c r="F25" s="14"/>
      <c r="G25" s="14"/>
      <c r="H25" s="14"/>
    </row>
    <row r="26" spans="1:8" ht="18">
      <c r="A26" s="14"/>
      <c r="B26" s="14"/>
      <c r="C26" s="14"/>
      <c r="D26" s="14"/>
      <c r="E26" s="14"/>
      <c r="F26" s="14"/>
      <c r="G26" s="14"/>
      <c r="H26" s="14"/>
    </row>
    <row r="27" spans="1:8" ht="18">
      <c r="A27" s="14"/>
      <c r="B27" s="14"/>
      <c r="C27" s="14"/>
      <c r="D27" s="14"/>
      <c r="E27" s="14"/>
      <c r="F27" s="14"/>
      <c r="G27" s="14"/>
      <c r="H27" s="14"/>
    </row>
    <row r="28" spans="1:8" ht="18">
      <c r="A28" s="14"/>
      <c r="B28" s="14"/>
      <c r="C28" s="14"/>
      <c r="D28" s="14"/>
      <c r="E28" s="14"/>
      <c r="F28" s="14"/>
      <c r="G28" s="14"/>
      <c r="H28" s="14"/>
    </row>
    <row r="29" spans="1:8" ht="18">
      <c r="A29" s="14"/>
      <c r="B29" s="14"/>
      <c r="C29" s="14"/>
      <c r="D29" s="14"/>
      <c r="E29" s="14"/>
      <c r="F29" s="14"/>
      <c r="G29" s="14"/>
      <c r="H29" s="14"/>
    </row>
    <row r="30" spans="1:8" ht="18">
      <c r="A30" s="14"/>
      <c r="B30" s="14"/>
      <c r="C30" s="14"/>
      <c r="D30" s="14"/>
      <c r="E30" s="14"/>
      <c r="F30" s="14"/>
      <c r="G30" s="14"/>
      <c r="H30" s="14"/>
    </row>
    <row r="31" spans="1:8" ht="18">
      <c r="A31" s="14"/>
      <c r="B31" s="14"/>
      <c r="C31" s="14"/>
      <c r="D31" s="14"/>
      <c r="E31" s="14"/>
      <c r="F31" s="14"/>
      <c r="G31" s="14"/>
      <c r="H31" s="14"/>
    </row>
    <row r="32" spans="1:8" ht="18">
      <c r="A32" s="14"/>
      <c r="B32" s="14"/>
      <c r="C32" s="14"/>
      <c r="D32" s="14"/>
      <c r="E32" s="14"/>
      <c r="F32" s="14"/>
      <c r="G32" s="14"/>
      <c r="H32" s="14"/>
    </row>
    <row r="33" spans="1:8" ht="18">
      <c r="A33" s="14"/>
      <c r="B33" s="14"/>
      <c r="C33" s="14"/>
      <c r="D33" s="14"/>
      <c r="E33" s="14"/>
      <c r="F33" s="14"/>
      <c r="G33" s="14"/>
      <c r="H33" s="14"/>
    </row>
    <row r="34" spans="1:8" ht="18">
      <c r="A34" s="14"/>
      <c r="B34" s="14"/>
      <c r="C34" s="14"/>
      <c r="D34" s="14"/>
      <c r="E34" s="14"/>
      <c r="F34" s="14"/>
      <c r="G34" s="14"/>
      <c r="H34" s="14"/>
    </row>
    <row r="35" spans="1:8" ht="18">
      <c r="A35" s="14"/>
      <c r="B35" s="14"/>
      <c r="C35" s="14"/>
      <c r="D35" s="14"/>
      <c r="E35" s="14"/>
      <c r="F35" s="14"/>
      <c r="G35" s="14"/>
      <c r="H35" s="14"/>
    </row>
    <row r="36" spans="1:8" ht="18">
      <c r="A36" s="14"/>
      <c r="B36" s="14"/>
      <c r="C36" s="14"/>
      <c r="D36" s="14"/>
      <c r="E36" s="14"/>
      <c r="F36" s="14"/>
      <c r="G36" s="14"/>
      <c r="H36" s="14"/>
    </row>
    <row r="37" spans="1:8" ht="18">
      <c r="A37" s="14"/>
      <c r="B37" s="14"/>
      <c r="C37" s="14"/>
      <c r="D37" s="14"/>
      <c r="E37" s="14"/>
      <c r="F37" s="14"/>
      <c r="G37" s="14"/>
      <c r="H37" s="14"/>
    </row>
    <row r="38" spans="1:8" ht="18">
      <c r="A38" s="14"/>
      <c r="B38" s="14"/>
      <c r="C38" s="14"/>
      <c r="D38" s="14"/>
      <c r="E38" s="14"/>
      <c r="F38" s="14"/>
      <c r="G38" s="14"/>
      <c r="H38" s="14"/>
    </row>
    <row r="39" spans="1:8" ht="18">
      <c r="A39" s="14"/>
      <c r="B39" s="14"/>
      <c r="C39" s="14"/>
      <c r="D39" s="14"/>
      <c r="E39" s="14"/>
      <c r="F39" s="14"/>
      <c r="G39" s="14"/>
      <c r="H39" s="14"/>
    </row>
    <row r="40" spans="1:8" ht="18">
      <c r="A40" s="14"/>
      <c r="B40" s="14"/>
      <c r="C40" s="14"/>
      <c r="D40" s="14"/>
      <c r="E40" s="14"/>
      <c r="F40" s="14"/>
      <c r="G40" s="14"/>
      <c r="H40" s="14"/>
    </row>
    <row r="41" spans="1:8" ht="18">
      <c r="A41" s="14"/>
      <c r="B41" s="14"/>
      <c r="C41" s="14"/>
      <c r="D41" s="14"/>
      <c r="E41" s="14"/>
      <c r="F41" s="14"/>
      <c r="G41" s="14"/>
      <c r="H41" s="14"/>
    </row>
    <row r="42" spans="1:8" ht="18">
      <c r="A42" s="14"/>
      <c r="B42" s="14"/>
      <c r="C42" s="14"/>
      <c r="D42" s="14"/>
      <c r="E42" s="14"/>
      <c r="F42" s="14"/>
      <c r="G42" s="14"/>
      <c r="H42" s="14"/>
    </row>
    <row r="43" spans="1:8" ht="18">
      <c r="A43" s="14"/>
      <c r="B43" s="14"/>
      <c r="C43" s="14"/>
      <c r="D43" s="14"/>
      <c r="E43" s="14"/>
      <c r="F43" s="14"/>
      <c r="G43" s="14"/>
      <c r="H43" s="14"/>
    </row>
    <row r="44" spans="1:8" ht="18">
      <c r="A44" s="14"/>
      <c r="B44" s="14"/>
      <c r="C44" s="14"/>
      <c r="D44" s="14"/>
      <c r="E44" s="14"/>
      <c r="F44" s="14"/>
      <c r="G44" s="14"/>
      <c r="H44" s="14"/>
    </row>
    <row r="45" spans="1:8" ht="18">
      <c r="A45" s="14"/>
      <c r="B45" s="14"/>
      <c r="C45" s="14"/>
      <c r="D45" s="14"/>
      <c r="E45" s="14"/>
      <c r="F45" s="14"/>
      <c r="G45" s="14"/>
      <c r="H45" s="14"/>
    </row>
    <row r="46" spans="1:8" ht="18">
      <c r="A46" s="14"/>
      <c r="B46" s="14"/>
      <c r="C46" s="14"/>
      <c r="D46" s="14"/>
      <c r="E46" s="14"/>
      <c r="F46" s="14"/>
      <c r="G46" s="14"/>
      <c r="H46" s="14"/>
    </row>
    <row r="47" spans="1:8" ht="18">
      <c r="A47" s="14"/>
      <c r="B47" s="14"/>
      <c r="C47" s="14"/>
      <c r="D47" s="14"/>
      <c r="E47" s="14"/>
      <c r="F47" s="14"/>
      <c r="G47" s="14"/>
      <c r="H47" s="14"/>
    </row>
    <row r="48" spans="1:8" ht="18">
      <c r="A48" s="14"/>
      <c r="B48" s="14"/>
      <c r="C48" s="14"/>
      <c r="D48" s="14"/>
      <c r="E48" s="14"/>
      <c r="F48" s="14"/>
      <c r="G48" s="14"/>
      <c r="H48" s="14"/>
    </row>
    <row r="49" spans="1:8" ht="18">
      <c r="A49" s="14"/>
      <c r="B49" s="14"/>
      <c r="C49" s="14"/>
      <c r="D49" s="14"/>
      <c r="E49" s="14"/>
      <c r="F49" s="14"/>
      <c r="G49" s="14"/>
      <c r="H49" s="14"/>
    </row>
  </sheetData>
  <sheetProtection/>
  <mergeCells count="2">
    <mergeCell ref="C4:E4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8" r:id="rId1"/>
  <headerFooter alignWithMargins="0">
    <oddFooter>&amp;C&amp;"-,Bold"&amp;16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mosa</cp:lastModifiedBy>
  <cp:lastPrinted>2008-06-25T13:37:45Z</cp:lastPrinted>
  <dcterms:created xsi:type="dcterms:W3CDTF">2008-04-15T06:43:52Z</dcterms:created>
  <dcterms:modified xsi:type="dcterms:W3CDTF">2008-07-18T12:41:42Z</dcterms:modified>
  <cp:category/>
  <cp:version/>
  <cp:contentType/>
  <cp:contentStatus/>
</cp:coreProperties>
</file>